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magnusliljedahl_1/Documents/XXL/Budget 2024/"/>
    </mc:Choice>
  </mc:AlternateContent>
  <xr:revisionPtr revIDLastSave="0" documentId="13_ncr:1_{EB587849-C6B8-1C43-87A0-7731E19C79A5}" xr6:coauthVersionLast="47" xr6:coauthVersionMax="47" xr10:uidLastSave="{00000000-0000-0000-0000-000000000000}"/>
  <bookViews>
    <workbookView xWindow="860" yWindow="-21100" windowWidth="19720" windowHeight="20760" activeTab="1" xr2:uid="{758F7B78-03E2-4ABD-AEDB-C86965826179}"/>
  </bookViews>
  <sheets>
    <sheet name="053123" sheetId="1" r:id="rId1"/>
    <sheet name="053124" sheetId="3" r:id="rId2"/>
    <sheet name="Income" sheetId="8" r:id="rId3"/>
    <sheet name="Boat Operations" sheetId="10" r:id="rId4"/>
    <sheet name="Gen&amp;Admin" sheetId="13" r:id="rId5"/>
    <sheet name="ADDENDUM A" sheetId="5" r:id="rId6"/>
    <sheet name="ADDENDUM B" sheetId="7" r:id="rId7"/>
  </sheets>
  <externalReferences>
    <externalReference r:id="rId8"/>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'053124'!$A$2:$N$76</definedName>
    <definedName name="_xlnm.Print_Area" localSheetId="5">'ADDENDUM A'!$A$3:$P$47</definedName>
    <definedName name="_xlnm.Print_Area" localSheetId="6">'ADDENDUM B'!$A$1:$F$32</definedName>
    <definedName name="_xlnm.Print_Area" localSheetId="3">'Boat Operations'!$B$2:$N$27</definedName>
    <definedName name="_xlnm.Print_Area" localSheetId="2">Income!$B$2:$N$22</definedName>
    <definedName name="_xlnm.Print_Titles" localSheetId="0">'053123'!$A:$B,'053123'!$3:$4</definedName>
    <definedName name="_xlnm.Print_Titles" localSheetId="1">'053124'!$2:$2</definedName>
    <definedName name="QB_COLUMN_112200" localSheetId="0" hidden="1">'053123'!$K$3</definedName>
    <definedName name="QB_COLUMN_112201" localSheetId="0" hidden="1">'053123'!$K$4</definedName>
    <definedName name="QB_COLUMN_12101" localSheetId="0" hidden="1">'053123'!$J$4</definedName>
    <definedName name="QB_COLUMN_23101" localSheetId="0" hidden="1">'053123'!#REF!</definedName>
    <definedName name="QB_COLUMN_33101" localSheetId="0" hidden="1">'053123'!$I$4</definedName>
    <definedName name="QB_COLUMN_42200" localSheetId="0" hidden="1">'053123'!$D$3</definedName>
    <definedName name="QB_COLUMN_42201" localSheetId="0" hidden="1">'053123'!$D$4</definedName>
    <definedName name="QB_COLUMN_423011" localSheetId="0" hidden="1">'053123'!$L$4</definedName>
    <definedName name="QB_COLUMN_452111" localSheetId="0" hidden="1">'053123'!#REF!</definedName>
    <definedName name="QB_COLUMN_52200" localSheetId="0" hidden="1">'053123'!$E$3</definedName>
    <definedName name="QB_COLUMN_52201" localSheetId="0" hidden="1">'053123'!$E$4</definedName>
    <definedName name="QB_COLUMN_62200" localSheetId="0" hidden="1">'053123'!$F$3</definedName>
    <definedName name="QB_COLUMN_62201" localSheetId="0" hidden="1">'053123'!$F$4</definedName>
    <definedName name="QB_COLUMN_72200" localSheetId="0" hidden="1">'053123'!$G$3</definedName>
    <definedName name="QB_COLUMN_72201" localSheetId="0" hidden="1">'053123'!$G$4</definedName>
    <definedName name="QB_COLUMN_82200" localSheetId="0" hidden="1">'053123'!$H$3</definedName>
    <definedName name="QB_COLUMN_82201" localSheetId="0" hidden="1">'053123'!$H$4</definedName>
    <definedName name="QB_COLUMN_92200" localSheetId="0" hidden="1">'053123'!$C$3</definedName>
    <definedName name="QB_COLUMN_92201" localSheetId="0" hidden="1">'053123'!$C$4</definedName>
    <definedName name="QB_DATA_0" localSheetId="0" hidden="1">'053123'!$8:$8,'053123'!$9:$9,'053123'!$10:$10,'053123'!$11:$11,'053123'!#REF!,'053123'!#REF!,'053123'!$14:$14,'053123'!$16:$16,'053123'!$18:$18,'053123'!$21:$21,'053123'!$27:$27,'053123'!$28:$28,'053123'!$29:$29,'053123'!$30:$30,'053123'!$31:$31,'053123'!$34:$34</definedName>
    <definedName name="QB_DATA_1" localSheetId="0" hidden="1">'053123'!$35:$35,'053123'!$36:$36,'053123'!$37:$37,'053123'!$38:$38,'053123'!$39:$39,'053123'!$40:$40,'053123'!$41:$41,'053123'!$42:$42,'053123'!$43:$43,'053123'!$44:$44,'053123'!$45:$45,'053123'!$46:$46,'053123'!#REF!,'053123'!$49:$49,'053123'!$50:$50,'053123'!$51:$51</definedName>
    <definedName name="QB_DATA_2" localSheetId="0" hidden="1">'053123'!$53:$53,'053123'!$54:$54,'053123'!$55:$55,'053123'!$56:$56,'053123'!$57:$57,'053123'!$58:$58,'053123'!$59:$59,'053123'!$61:$61,'053123'!$62:$62,'053123'!$63:$63,'053123'!$64:$64,'053123'!$65:$65,'053123'!$66:$66,'053123'!$67:$67,'053123'!$68:$68,'053123'!$69:$69</definedName>
    <definedName name="QB_DATA_3" localSheetId="0" hidden="1">'053123'!$71:$71,'053123'!$72:$72,'053123'!$73:$73,'053123'!$74:$74,'053123'!$75:$75</definedName>
    <definedName name="QB_FORMULA_0" localSheetId="0" hidden="1">'053123'!$I$8,'053123'!#REF!,'053123'!$L$8,'053123'!$I$9,'053123'!#REF!,'053123'!$L$9,'053123'!$I$10,'053123'!#REF!,'053123'!$L$10,'053123'!$I$11,'053123'!#REF!,'053123'!$L$11,'053123'!$C$12,'053123'!$D$12,'053123'!$E$12,'053123'!$F$12</definedName>
    <definedName name="QB_FORMULA_1" localSheetId="0" hidden="1">'053123'!$G$12,'053123'!$H$12,'053123'!$I$12,'053123'!$J$12,'053123'!$K$12,'053123'!#REF!,'053123'!#REF!,'053123'!$L$12,'053123'!$I$17,'053123'!#REF!,'053123'!$L$17,'053123'!$I$15,'053123'!#REF!,'053123'!$L$15,'053123'!$I$14,'053123'!#REF!</definedName>
    <definedName name="QB_FORMULA_10" localSheetId="0" hidden="1">'053123'!$G$47,'053123'!$H$47,'053123'!$I$47,'053123'!$J$47,'053123'!$K$47,'053123'!#REF!,'053123'!#REF!,'053123'!$L$47,'053123'!#REF!,'053123'!#REF!,'053123'!#REF!,'053123'!$I$49,'053123'!#REF!,'053123'!$L$49,'053123'!$I$50,'053123'!#REF!</definedName>
    <definedName name="QB_FORMULA_11" localSheetId="0" hidden="1">'053123'!$L$50,'053123'!$I$51,'053123'!#REF!,'053123'!$L$51,'053123'!$I$53,'053123'!#REF!,'053123'!$L$53,'053123'!$I$54,'053123'!#REF!,'053123'!$L$54,'053123'!#REF!,'053123'!#REF!,'053123'!#REF!,'053123'!#REF!,'053123'!#REF!,'053123'!#REF!</definedName>
    <definedName name="QB_FORMULA_12" localSheetId="0" hidden="1">'053123'!#REF!,'053123'!#REF!,'053123'!#REF!,'053123'!#REF!,'053123'!#REF!,'053123'!#REF!,'053123'!$I$55,'053123'!#REF!,'053123'!$L$55,'053123'!$I$56,'053123'!#REF!,'053123'!$L$56,'053123'!$I$57,'053123'!#REF!,'053123'!$L$57,'053123'!$I$58</definedName>
    <definedName name="QB_FORMULA_13" localSheetId="0" hidden="1">'053123'!#REF!,'053123'!$L$58,'053123'!$I$59,'053123'!#REF!,'053123'!$L$59,'053123'!$I$61,'053123'!#REF!,'053123'!$L$61,'053123'!$I$62,'053123'!#REF!,'053123'!$L$62,'053123'!$I$63,'053123'!#REF!,'053123'!$L$63,'053123'!$I$64,'053123'!#REF!</definedName>
    <definedName name="QB_FORMULA_14" localSheetId="0" hidden="1">'053123'!$L$64,'053123'!$I$65,'053123'!#REF!,'053123'!$L$65,'053123'!#REF!,'053123'!#REF!,'053123'!#REF!,'053123'!#REF!,'053123'!#REF!,'053123'!#REF!,'053123'!#REF!,'053123'!#REF!,'053123'!#REF!,'053123'!#REF!,'053123'!#REF!,'053123'!#REF!</definedName>
    <definedName name="QB_FORMULA_15" localSheetId="0" hidden="1">'053123'!$I$66,'053123'!#REF!,'053123'!$L$66,'053123'!$I$67,'053123'!#REF!,'053123'!$L$67,'053123'!$I$68,'053123'!#REF!,'053123'!$L$68,'053123'!$I$69,'053123'!#REF!,'053123'!$L$69,'053123'!$I$71,'053123'!#REF!,'053123'!$L$71,'053123'!#REF!</definedName>
    <definedName name="QB_FORMULA_16" localSheetId="0" hidden="1">'053123'!#REF!,'053123'!#REF!,'053123'!#REF!,'053123'!#REF!,'053123'!#REF!,'053123'!#REF!,'053123'!#REF!,'053123'!#REF!,'053123'!#REF!,'053123'!#REF!,'053123'!#REF!,'053123'!$I$72,'053123'!#REF!,'053123'!$L$72,'053123'!$I$73,'053123'!#REF!</definedName>
    <definedName name="QB_FORMULA_17" localSheetId="0" hidden="1">'053123'!$L$73,'053123'!$I$74,'053123'!#REF!,'053123'!$L$74,'053123'!$I$75,'053123'!#REF!,'053123'!$L$75,'053123'!$C$76,'053123'!$D$76,'053123'!$E$76,'053123'!$F$76,'053123'!$G$76,'053123'!$H$76,'053123'!$I$76,'053123'!$J$76,'053123'!$K$76</definedName>
    <definedName name="QB_FORMULA_18" localSheetId="0" hidden="1">'053123'!#REF!,'053123'!#REF!,'053123'!$L$76,'053123'!$C$77,'053123'!$D$77,'053123'!$E$77,'053123'!$F$77,'053123'!$G$77,'053123'!$H$77,'053123'!$I$77,'053123'!$J$77,'053123'!$K$77,'053123'!#REF!,'053123'!#REF!,'053123'!$L$77,'053123'!$C$78</definedName>
    <definedName name="QB_FORMULA_19" localSheetId="0" hidden="1">'053123'!$D$78,'053123'!$E$78,'053123'!$F$78,'053123'!$G$78,'053123'!$H$78,'053123'!$I$78,'053123'!$J$78,'053123'!$K$78,'053123'!#REF!,'053123'!#REF!,'053123'!$L$78,'053123'!#REF!,'053123'!#REF!,'053123'!#REF!,'053123'!#REF!,'053123'!#REF!</definedName>
    <definedName name="QB_FORMULA_2" localSheetId="0" hidden="1">'053123'!$L$14,'053123'!$I$16,'053123'!#REF!,'053123'!$L$16,'053123'!$I$18,'053123'!#REF!,'053123'!$L$18,'053123'!$C$19,'053123'!$D$19,'053123'!$E$19,'053123'!$F$19,'053123'!$G$19,'053123'!$H$19,'053123'!$I$19,'053123'!$J$19,'053123'!$K$19</definedName>
    <definedName name="QB_FORMULA_20" localSheetId="0" hidden="1">'053123'!#REF!,'053123'!#REF!,'053123'!#REF!,'053123'!#REF!,'053123'!#REF!,'053123'!#REF!,'053123'!#REF!</definedName>
    <definedName name="QB_FORMULA_3" localSheetId="0" hidden="1">'053123'!#REF!,'053123'!#REF!,'053123'!$L$19,'053123'!$I$21,'053123'!#REF!,'053123'!$L$21,'053123'!$C$22,'053123'!$D$22,'053123'!$E$22,'053123'!$F$22,'053123'!$G$22,'053123'!$H$22,'053123'!$I$22,'053123'!$J$22,'053123'!$K$22,'053123'!#REF!</definedName>
    <definedName name="QB_FORMULA_4" localSheetId="0" hidden="1">'053123'!#REF!,'053123'!$L$22,'053123'!$C$23,'053123'!$D$23,'053123'!$E$23,'053123'!$F$23,'053123'!$G$23,'053123'!$H$23,'053123'!$I$23,'053123'!$J$23,'053123'!$K$23,'053123'!#REF!,'053123'!#REF!,'053123'!$L$23,'053123'!$C$24,'053123'!$D$24</definedName>
    <definedName name="QB_FORMULA_5" localSheetId="0" hidden="1">'053123'!$E$24,'053123'!$F$24,'053123'!$G$24,'053123'!$H$24,'053123'!$I$24,'053123'!$J$24,'053123'!$K$24,'053123'!#REF!,'053123'!#REF!,'053123'!$L$24,'053123'!$I$27,'053123'!#REF!,'053123'!$L$27,'053123'!$I$28,'053123'!#REF!,'053123'!$L$28</definedName>
    <definedName name="QB_FORMULA_6" localSheetId="0" hidden="1">'053123'!$I$29,'053123'!#REF!,'053123'!$L$29,'053123'!$I$30,'053123'!#REF!,'053123'!$L$30,'053123'!$I$31,'053123'!#REF!,'053123'!$L$31,'053123'!$C$32,'053123'!$D$32,'053123'!$E$32,'053123'!$F$32,'053123'!$G$32,'053123'!$H$32,'053123'!$I$32</definedName>
    <definedName name="QB_FORMULA_7" localSheetId="0" hidden="1">'053123'!$J$32,'053123'!$K$32,'053123'!#REF!,'053123'!#REF!,'053123'!$L$32,'053123'!$I$34,'053123'!#REF!,'053123'!$L$34,'053123'!$I$35,'053123'!#REF!,'053123'!$L$35,'053123'!$I$36,'053123'!#REF!,'053123'!$L$36,'053123'!$I$37,'053123'!#REF!</definedName>
    <definedName name="QB_FORMULA_8" localSheetId="0" hidden="1">'053123'!$L$37,'053123'!$I$38,'053123'!#REF!,'053123'!$L$38,'053123'!$I$39,'053123'!#REF!,'053123'!$L$39,'053123'!$I$40,'053123'!#REF!,'053123'!$L$40,'053123'!$I$41,'053123'!#REF!,'053123'!$L$41,'053123'!$I$42,'053123'!#REF!,'053123'!$L$42</definedName>
    <definedName name="QB_FORMULA_9" localSheetId="0" hidden="1">'053123'!$I$43,'053123'!#REF!,'053123'!$L$43,'053123'!$I$44,'053123'!#REF!,'053123'!$L$44,'053123'!$I$45,'053123'!#REF!,'053123'!$L$45,'053123'!$I$46,'053123'!#REF!,'053123'!$L$46,'053123'!$C$47,'053123'!$D$47,'053123'!$E$47,'053123'!$F$47</definedName>
    <definedName name="QB_ROW_1012500" localSheetId="0" hidden="1">'053123'!$A$57</definedName>
    <definedName name="QB_ROW_1022600" localSheetId="0" hidden="1">'053123'!$B$63</definedName>
    <definedName name="QB_ROW_1042500" localSheetId="0" hidden="1">'053123'!$A$68</definedName>
    <definedName name="QB_ROW_1062500" localSheetId="0" hidden="1">'053123'!$A$44</definedName>
    <definedName name="QB_ROW_1082500" localSheetId="0" hidden="1">'053123'!$A$39</definedName>
    <definedName name="QB_ROW_1112500" localSheetId="0" hidden="1">'053123'!$A$59</definedName>
    <definedName name="QB_ROW_1120500" localSheetId="0" hidden="1">'053123'!$A$60</definedName>
    <definedName name="QB_ROW_1123500" localSheetId="0" hidden="1">'053123'!#REF!</definedName>
    <definedName name="QB_ROW_1132500" localSheetId="0" hidden="1">'053123'!$A$67</definedName>
    <definedName name="QB_ROW_1142500" localSheetId="0" hidden="1">'053123'!$A$37</definedName>
    <definedName name="QB_ROW_1162500" localSheetId="0" hidden="1">'053123'!$A$74</definedName>
    <definedName name="QB_ROW_1172500" localSheetId="0" hidden="1">'053123'!$A$73</definedName>
    <definedName name="QB_ROW_1180500" localSheetId="0" hidden="1">'053123'!$A$52</definedName>
    <definedName name="QB_ROW_1183500" localSheetId="0" hidden="1">'053123'!#REF!</definedName>
    <definedName name="QB_ROW_1192600" localSheetId="0" hidden="1">'053123'!$A$53</definedName>
    <definedName name="QB_ROW_1212600" localSheetId="0" hidden="1">'053123'!$A$54</definedName>
    <definedName name="QB_ROW_1242500" localSheetId="0" hidden="1">'053123'!$A$41</definedName>
    <definedName name="QB_ROW_1252600" localSheetId="0" hidden="1">'053123'!$B$62</definedName>
    <definedName name="QB_ROW_1272500" localSheetId="0" hidden="1">'053123'!$A$46</definedName>
    <definedName name="QB_ROW_1322500" localSheetId="0" hidden="1">'053123'!$A$50</definedName>
    <definedName name="QB_ROW_1332500" localSheetId="0" hidden="1">'053123'!$A$55</definedName>
    <definedName name="QB_ROW_1382500" localSheetId="0" hidden="1">'053123'!$A$69</definedName>
    <definedName name="QB_ROW_1392500" localSheetId="0" hidden="1">'053123'!$A$43</definedName>
    <definedName name="QB_ROW_1403500" localSheetId="0" hidden="1">'053123'!$A$72</definedName>
    <definedName name="QB_ROW_1423500" localSheetId="0" hidden="1">'053123'!$A$75</definedName>
    <definedName name="QB_ROW_1632500" localSheetId="0" hidden="1">'053123'!$A$58</definedName>
    <definedName name="QB_ROW_183010" localSheetId="0" hidden="1">'053123'!#REF!</definedName>
    <definedName name="QB_ROW_1832500" localSheetId="0" hidden="1">'053123'!$A$56</definedName>
    <definedName name="QB_ROW_1840400" localSheetId="0" hidden="1">'053123'!$A$26</definedName>
    <definedName name="QB_ROW_1843400" localSheetId="0" hidden="1">'053123'!$B$32</definedName>
    <definedName name="QB_ROW_1882500" localSheetId="0" hidden="1">'053123'!$A$30</definedName>
    <definedName name="QB_ROW_1892500" localSheetId="0" hidden="1">'053123'!$A$27</definedName>
    <definedName name="QB_ROW_190110" localSheetId="0" hidden="1">'053123'!$A$5</definedName>
    <definedName name="QB_ROW_1902500" localSheetId="0" hidden="1">'053123'!$A$29</definedName>
    <definedName name="QB_ROW_193110" localSheetId="0" hidden="1">'053123'!$B$78</definedName>
    <definedName name="QB_ROW_1962500" localSheetId="0" hidden="1">'053123'!$A$31</definedName>
    <definedName name="QB_ROW_1972500" localSheetId="0" hidden="1">'053123'!$A$42</definedName>
    <definedName name="QB_ROW_200310" localSheetId="0" hidden="1">'053123'!$A$6</definedName>
    <definedName name="QB_ROW_203310" localSheetId="0" hidden="1">'053123'!$B$23</definedName>
    <definedName name="QB_ROW_210310" localSheetId="0" hidden="1">'053123'!$A$25</definedName>
    <definedName name="QB_ROW_213310" localSheetId="0" hidden="1">'053123'!$B$77</definedName>
    <definedName name="QB_ROW_2422500" localSheetId="0" hidden="1">'053123'!$A$10</definedName>
    <definedName name="QB_ROW_2452500" localSheetId="0" hidden="1">'053123'!$A$9</definedName>
    <definedName name="QB_ROW_2932500" localSheetId="0" hidden="1">'053123'!$A$18</definedName>
    <definedName name="QB_ROW_3070500" localSheetId="0" hidden="1">'053123'!$A$70</definedName>
    <definedName name="QB_ROW_3073500" localSheetId="0" hidden="1">'053123'!#REF!</definedName>
    <definedName name="QB_ROW_3082600" localSheetId="0" hidden="1">'053123'!$A$71</definedName>
    <definedName name="QB_ROW_3262600" localSheetId="0" hidden="1">'053123'!$B$64</definedName>
    <definedName name="QB_ROW_3510400" localSheetId="0" hidden="1">'053123'!$A$7</definedName>
    <definedName name="QB_ROW_3512500" localSheetId="0" hidden="1">'053123'!$A$11</definedName>
    <definedName name="QB_ROW_3513400" localSheetId="0" hidden="1">'053123'!$B$12</definedName>
    <definedName name="QB_ROW_3530400" localSheetId="0" hidden="1">'053123'!$A$13</definedName>
    <definedName name="QB_ROW_3533400" localSheetId="0" hidden="1">'053123'!$B$19</definedName>
    <definedName name="QB_ROW_3540400" localSheetId="0" hidden="1">'053123'!$A$33</definedName>
    <definedName name="QB_ROW_3543400" localSheetId="0" hidden="1">'053123'!$B$47</definedName>
    <definedName name="QB_ROW_3562500" localSheetId="0" hidden="1">'053123'!$A$16</definedName>
    <definedName name="QB_ROW_3792600" localSheetId="0" hidden="1">'053123'!$B$61</definedName>
    <definedName name="QB_ROW_3862500" localSheetId="0" hidden="1">'053123'!$A$66</definedName>
    <definedName name="QB_ROW_3892500" localSheetId="0" hidden="1">'053123'!$A$45</definedName>
    <definedName name="QB_ROW_3900400" localSheetId="0" hidden="1">'053123'!$A$20</definedName>
    <definedName name="QB_ROW_3903400" localSheetId="0" hidden="1">'053123'!$B$22</definedName>
    <definedName name="QB_ROW_3932500" localSheetId="0" hidden="1">'053123'!$A$51</definedName>
    <definedName name="QB_ROW_3952500" localSheetId="0" hidden="1">'053123'!$A$49</definedName>
    <definedName name="QB_ROW_3982500" localSheetId="0" hidden="1">'053123'!$A$28</definedName>
    <definedName name="QB_ROW_4032500" localSheetId="0" hidden="1">'053123'!$A$15</definedName>
    <definedName name="QB_ROW_4052500" localSheetId="0" hidden="1">'053123'!$A$17</definedName>
    <definedName name="QB_ROW_4062600" localSheetId="0" hidden="1">'053123'!$B$65</definedName>
    <definedName name="QB_ROW_4082500" localSheetId="0" hidden="1">'053123'!#REF!</definedName>
    <definedName name="QB_ROW_4092500" localSheetId="0" hidden="1">'053123'!$A$35</definedName>
    <definedName name="QB_ROW_4152500" localSheetId="0" hidden="1">'053123'!$A$34</definedName>
    <definedName name="QB_ROW_562500" localSheetId="0" hidden="1">'053123'!$A$8</definedName>
    <definedName name="QB_ROW_592500" localSheetId="0" hidden="1">'053123'!$A$14</definedName>
    <definedName name="QB_ROW_862500" localSheetId="0" hidden="1">'053123'!$A$21</definedName>
    <definedName name="QB_ROW_863210" localSheetId="0" hidden="1">'053123'!$B$24</definedName>
    <definedName name="QB_ROW_942500" localSheetId="0" hidden="1">'053123'!$A$36</definedName>
    <definedName name="QB_ROW_972500" localSheetId="0" hidden="1">'053123'!$A$40</definedName>
    <definedName name="QB_ROW_980400" localSheetId="0" hidden="1">'053123'!$B$48</definedName>
    <definedName name="QB_ROW_983400" localSheetId="0" hidden="1">'053123'!$B$76</definedName>
    <definedName name="QB_ROW_992500" localSheetId="0" hidden="1">'053123'!$A$38</definedName>
    <definedName name="QBCANSUPPORTUPDATE" localSheetId="0">TRUE</definedName>
    <definedName name="QBCOMPANYFILENAME" localSheetId="0">"C:\Users\DorferDude\Documents\AAData\Community Organizations\Team Paradise\Financial\QuickBooks\Back Up\Team Paradise 07-17-21.qbw"</definedName>
    <definedName name="QBENDDATE" localSheetId="0">20230531</definedName>
    <definedName name="QBHEADERSONSCREEN" localSheetId="0">FALSE</definedName>
    <definedName name="QBMETADATASIZE" localSheetId="0">5931</definedName>
    <definedName name="QBPRESERVECOLOR" localSheetId="0">TRUE</definedName>
    <definedName name="QBPRESERVEFONT" localSheetId="0">TRUE</definedName>
    <definedName name="QBPRESERVEROWHEIGHT" localSheetId="0">TRUE</definedName>
    <definedName name="QBPRESERVESPACE" localSheetId="0">TRUE</definedName>
    <definedName name="QBREPORTCOLAXIS" localSheetId="0">19</definedName>
    <definedName name="QBREPORTCOMPANYID" localSheetId="0">"52ed7fe6992a455bbb11b7e313a44762"</definedName>
    <definedName name="QBREPORTCOMPARECOL_ANNUALBUDGET" localSheetId="0">FALSE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FALSE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FALSE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FALSE</definedName>
    <definedName name="QBREPORTCOMPARECOL_YTDBUDGET" localSheetId="0">FALSE</definedName>
    <definedName name="QBREPORTCOMPARECOL_YTDPCT" localSheetId="0">FALSE</definedName>
    <definedName name="QBREPORTROWAXIS" localSheetId="0">11</definedName>
    <definedName name="QBREPORTSUBCOLAXIS" localSheetId="0">0</definedName>
    <definedName name="QBREPORTTYPE" localSheetId="0">3</definedName>
    <definedName name="QBROWHEADERS" localSheetId="0">7</definedName>
    <definedName name="QBSTARTDATE" localSheetId="0">20220601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13" l="1"/>
  <c r="N17" i="13"/>
  <c r="N18" i="13"/>
  <c r="N19" i="13"/>
  <c r="N20" i="13"/>
  <c r="N21" i="13"/>
  <c r="N22" i="13"/>
  <c r="N23" i="13"/>
  <c r="N24" i="13"/>
  <c r="N25" i="13"/>
  <c r="N26" i="13"/>
  <c r="N27" i="13"/>
  <c r="N28" i="13"/>
  <c r="N29" i="13"/>
  <c r="N30" i="13"/>
  <c r="N10" i="10"/>
  <c r="I7" i="10"/>
  <c r="L5" i="3"/>
  <c r="L6" i="3"/>
  <c r="L7" i="3"/>
  <c r="I5" i="10"/>
  <c r="L5" i="10" s="1"/>
  <c r="J6" i="10"/>
  <c r="M6" i="10" s="1"/>
  <c r="J8" i="10"/>
  <c r="M8" i="10" s="1"/>
  <c r="J9" i="10"/>
  <c r="K10" i="10"/>
  <c r="I30" i="13"/>
  <c r="L30" i="13" s="1"/>
  <c r="I29" i="13"/>
  <c r="L29" i="13" s="1"/>
  <c r="I28" i="13"/>
  <c r="L28" i="13" s="1"/>
  <c r="I27" i="13"/>
  <c r="L27" i="13" s="1"/>
  <c r="I26" i="13"/>
  <c r="L26" i="13" s="1"/>
  <c r="I24" i="13"/>
  <c r="L24" i="13" s="1"/>
  <c r="I23" i="13"/>
  <c r="L23" i="13" s="1"/>
  <c r="I22" i="13"/>
  <c r="L22" i="13" s="1"/>
  <c r="I21" i="13"/>
  <c r="L21" i="13" s="1"/>
  <c r="I20" i="13"/>
  <c r="L20" i="13" s="1"/>
  <c r="I19" i="13"/>
  <c r="L19" i="13" s="1"/>
  <c r="I18" i="13"/>
  <c r="L18" i="13" s="1"/>
  <c r="I17" i="13"/>
  <c r="L17" i="13" s="1"/>
  <c r="I16" i="13"/>
  <c r="L16" i="13" s="1"/>
  <c r="I14" i="13"/>
  <c r="L14" i="13" s="1"/>
  <c r="I13" i="13"/>
  <c r="L13" i="13" s="1"/>
  <c r="I12" i="13"/>
  <c r="L12" i="13" s="1"/>
  <c r="I11" i="13"/>
  <c r="L11" i="13" s="1"/>
  <c r="I10" i="13"/>
  <c r="L10" i="13" s="1"/>
  <c r="I9" i="13"/>
  <c r="L9" i="13" s="1"/>
  <c r="I8" i="13"/>
  <c r="L8" i="13" s="1"/>
  <c r="I6" i="13"/>
  <c r="L6" i="13" s="1"/>
  <c r="I5" i="13"/>
  <c r="L5" i="13" s="1"/>
  <c r="I4" i="13"/>
  <c r="L4" i="13" s="1"/>
  <c r="H10" i="10"/>
  <c r="G10" i="10"/>
  <c r="F10" i="10"/>
  <c r="E10" i="10"/>
  <c r="D10" i="10"/>
  <c r="M9" i="10"/>
  <c r="L7" i="10" l="1"/>
  <c r="M7" i="10" s="1"/>
  <c r="L10" i="10"/>
  <c r="I10" i="10"/>
  <c r="J10" i="10" s="1"/>
  <c r="M10" i="10" l="1"/>
  <c r="M5" i="10"/>
  <c r="K25" i="10" l="1"/>
  <c r="J25" i="10"/>
  <c r="H25" i="10"/>
  <c r="G25" i="10"/>
  <c r="F25" i="10"/>
  <c r="E25" i="10"/>
  <c r="D25" i="10"/>
  <c r="I24" i="10"/>
  <c r="L24" i="10" s="1"/>
  <c r="C23" i="10"/>
  <c r="I23" i="10" s="1"/>
  <c r="L23" i="10" s="1"/>
  <c r="I22" i="10"/>
  <c r="L22" i="10" s="1"/>
  <c r="I21" i="10"/>
  <c r="L21" i="10" s="1"/>
  <c r="I20" i="10"/>
  <c r="L20" i="10" s="1"/>
  <c r="I19" i="10"/>
  <c r="L19" i="10" s="1"/>
  <c r="I18" i="10"/>
  <c r="L18" i="10" s="1"/>
  <c r="I17" i="10"/>
  <c r="L17" i="10" s="1"/>
  <c r="I16" i="10"/>
  <c r="L16" i="10" s="1"/>
  <c r="I15" i="10"/>
  <c r="L15" i="10" s="1"/>
  <c r="C14" i="10"/>
  <c r="I13" i="10"/>
  <c r="L13" i="10" s="1"/>
  <c r="I12" i="10"/>
  <c r="L12" i="10" s="1"/>
  <c r="N12" i="10" s="1"/>
  <c r="N25" i="10" s="1"/>
  <c r="K19" i="8"/>
  <c r="J19" i="8"/>
  <c r="H19" i="8"/>
  <c r="G19" i="8"/>
  <c r="F19" i="8"/>
  <c r="E19" i="8"/>
  <c r="D19" i="8"/>
  <c r="C19" i="8"/>
  <c r="N18" i="8"/>
  <c r="I18" i="8"/>
  <c r="L18" i="8" s="1"/>
  <c r="K16" i="8"/>
  <c r="J16" i="8"/>
  <c r="E16" i="8"/>
  <c r="C16" i="8"/>
  <c r="L15" i="8"/>
  <c r="G15" i="8"/>
  <c r="I14" i="8"/>
  <c r="L14" i="8" s="1"/>
  <c r="G13" i="8"/>
  <c r="G16" i="8" s="1"/>
  <c r="F13" i="8"/>
  <c r="F16" i="8" s="1"/>
  <c r="I12" i="8"/>
  <c r="L12" i="8" s="1"/>
  <c r="H11" i="8"/>
  <c r="H16" i="8" s="1"/>
  <c r="D11" i="8"/>
  <c r="D16" i="8" s="1"/>
  <c r="K9" i="8"/>
  <c r="J9" i="8"/>
  <c r="H9" i="8"/>
  <c r="G9" i="8"/>
  <c r="F9" i="8"/>
  <c r="E9" i="8"/>
  <c r="D9" i="8"/>
  <c r="C9" i="8"/>
  <c r="C20" i="8" s="1"/>
  <c r="I8" i="8"/>
  <c r="L8" i="8" s="1"/>
  <c r="I7" i="8"/>
  <c r="L7" i="8" s="1"/>
  <c r="I6" i="8"/>
  <c r="L6" i="8" s="1"/>
  <c r="I5" i="8"/>
  <c r="L5" i="8" s="1"/>
  <c r="C39" i="5"/>
  <c r="O47" i="5"/>
  <c r="N47" i="5"/>
  <c r="M47" i="5"/>
  <c r="L47" i="5"/>
  <c r="K47" i="5"/>
  <c r="J47" i="5"/>
  <c r="I47" i="5"/>
  <c r="H47" i="5"/>
  <c r="G47" i="5"/>
  <c r="F47" i="5"/>
  <c r="E47" i="5"/>
  <c r="D47" i="5"/>
  <c r="C47" i="5"/>
  <c r="G13" i="3"/>
  <c r="F13" i="3"/>
  <c r="H11" i="3"/>
  <c r="D11" i="3"/>
  <c r="F32" i="7"/>
  <c r="F28" i="7"/>
  <c r="F19" i="7"/>
  <c r="F18" i="7"/>
  <c r="F17" i="7"/>
  <c r="F16" i="7"/>
  <c r="F15" i="7"/>
  <c r="F14" i="7"/>
  <c r="F13" i="7"/>
  <c r="F12" i="7"/>
  <c r="F11" i="7"/>
  <c r="F10" i="7"/>
  <c r="F8" i="7"/>
  <c r="F7" i="7"/>
  <c r="F6" i="7"/>
  <c r="F5" i="7"/>
  <c r="F4" i="7"/>
  <c r="F3" i="7"/>
  <c r="F2" i="7"/>
  <c r="E42" i="5"/>
  <c r="O39" i="5"/>
  <c r="N39" i="5"/>
  <c r="M39" i="5"/>
  <c r="L39" i="5"/>
  <c r="K39" i="5"/>
  <c r="J39" i="5"/>
  <c r="I39" i="5"/>
  <c r="H39" i="5"/>
  <c r="G39" i="5"/>
  <c r="F39" i="5"/>
  <c r="E39" i="5"/>
  <c r="D39" i="5"/>
  <c r="C41" i="3"/>
  <c r="C32" i="3"/>
  <c r="G15" i="3"/>
  <c r="G20" i="8" l="1"/>
  <c r="I19" i="8"/>
  <c r="L19" i="8" s="1"/>
  <c r="E20" i="8"/>
  <c r="H20" i="8"/>
  <c r="J20" i="8"/>
  <c r="K20" i="8"/>
  <c r="F20" i="8"/>
  <c r="C25" i="10"/>
  <c r="I25" i="10" s="1"/>
  <c r="L25" i="10" s="1"/>
  <c r="F9" i="7"/>
  <c r="F20" i="7"/>
  <c r="I14" i="10"/>
  <c r="L14" i="10" s="1"/>
  <c r="D20" i="8"/>
  <c r="I16" i="8"/>
  <c r="L9" i="8"/>
  <c r="I11" i="8"/>
  <c r="L11" i="8" s="1"/>
  <c r="I13" i="8"/>
  <c r="L13" i="8" s="1"/>
  <c r="I9" i="8"/>
  <c r="P47" i="5"/>
  <c r="P39" i="5"/>
  <c r="I20" i="8" l="1"/>
  <c r="L16" i="8"/>
  <c r="L20" i="8" s="1"/>
  <c r="K76" i="1"/>
  <c r="J76" i="1"/>
  <c r="H76" i="1"/>
  <c r="G76" i="1"/>
  <c r="F76" i="1"/>
  <c r="N56" i="3"/>
  <c r="I13" i="3"/>
  <c r="K72" i="3"/>
  <c r="J72" i="3"/>
  <c r="H72" i="3"/>
  <c r="G72" i="3"/>
  <c r="F72" i="3"/>
  <c r="E72" i="3"/>
  <c r="D72" i="3"/>
  <c r="C72" i="3"/>
  <c r="C28" i="3"/>
  <c r="D28" i="3"/>
  <c r="E28" i="3"/>
  <c r="F28" i="3"/>
  <c r="G28" i="3"/>
  <c r="H28" i="3"/>
  <c r="J28" i="3"/>
  <c r="K28" i="3"/>
  <c r="I28" i="3" l="1"/>
  <c r="I71" i="3"/>
  <c r="L71" i="3" s="1"/>
  <c r="I70" i="3"/>
  <c r="L70" i="3" s="1"/>
  <c r="I69" i="3"/>
  <c r="L69" i="3" s="1"/>
  <c r="I68" i="3"/>
  <c r="L68" i="3" s="1"/>
  <c r="I67" i="3"/>
  <c r="L67" i="3" s="1"/>
  <c r="I65" i="3"/>
  <c r="L65" i="3" s="1"/>
  <c r="I64" i="3"/>
  <c r="L64" i="3" s="1"/>
  <c r="I63" i="3"/>
  <c r="L63" i="3" s="1"/>
  <c r="I62" i="3"/>
  <c r="L62" i="3" s="1"/>
  <c r="I61" i="3"/>
  <c r="L61" i="3" s="1"/>
  <c r="I60" i="3"/>
  <c r="L60" i="3" s="1"/>
  <c r="I59" i="3"/>
  <c r="L59" i="3" s="1"/>
  <c r="I58" i="3"/>
  <c r="L58" i="3" s="1"/>
  <c r="I57" i="3"/>
  <c r="L57" i="3" s="1"/>
  <c r="I55" i="3"/>
  <c r="L55" i="3" s="1"/>
  <c r="I54" i="3"/>
  <c r="L54" i="3" s="1"/>
  <c r="I53" i="3"/>
  <c r="L53" i="3" s="1"/>
  <c r="I52" i="3"/>
  <c r="L52" i="3" s="1"/>
  <c r="I51" i="3"/>
  <c r="L51" i="3" s="1"/>
  <c r="I50" i="3"/>
  <c r="L50" i="3" s="1"/>
  <c r="I49" i="3"/>
  <c r="L49" i="3" s="1"/>
  <c r="I47" i="3"/>
  <c r="L47" i="3" s="1"/>
  <c r="I46" i="3"/>
  <c r="L46" i="3" s="1"/>
  <c r="I45" i="3"/>
  <c r="K43" i="3"/>
  <c r="K73" i="3" s="1"/>
  <c r="J43" i="3"/>
  <c r="J73" i="3" s="1"/>
  <c r="H43" i="3"/>
  <c r="H73" i="3" s="1"/>
  <c r="G43" i="3"/>
  <c r="G73" i="3" s="1"/>
  <c r="F43" i="3"/>
  <c r="F73" i="3" s="1"/>
  <c r="E43" i="3"/>
  <c r="E73" i="3" s="1"/>
  <c r="D43" i="3"/>
  <c r="D73" i="3" s="1"/>
  <c r="C43" i="3"/>
  <c r="I42" i="3"/>
  <c r="L42" i="3" s="1"/>
  <c r="I41" i="3"/>
  <c r="L41" i="3" s="1"/>
  <c r="I40" i="3"/>
  <c r="L40" i="3" s="1"/>
  <c r="I39" i="3"/>
  <c r="L39" i="3" s="1"/>
  <c r="I38" i="3"/>
  <c r="L38" i="3" s="1"/>
  <c r="I37" i="3"/>
  <c r="L37" i="3" s="1"/>
  <c r="I36" i="3"/>
  <c r="L36" i="3" s="1"/>
  <c r="I35" i="3"/>
  <c r="L35" i="3" s="1"/>
  <c r="I34" i="3"/>
  <c r="L34" i="3" s="1"/>
  <c r="I33" i="3"/>
  <c r="L33" i="3" s="1"/>
  <c r="I32" i="3"/>
  <c r="L32" i="3" s="1"/>
  <c r="I31" i="3"/>
  <c r="L31" i="3" s="1"/>
  <c r="I30" i="3"/>
  <c r="L30" i="3" s="1"/>
  <c r="I27" i="3"/>
  <c r="L27" i="3" s="1"/>
  <c r="I26" i="3"/>
  <c r="L26" i="3" s="1"/>
  <c r="I25" i="3"/>
  <c r="L25" i="3" s="1"/>
  <c r="I24" i="3"/>
  <c r="L24" i="3" s="1"/>
  <c r="I23" i="3"/>
  <c r="L23" i="3" s="1"/>
  <c r="K19" i="3"/>
  <c r="J19" i="3"/>
  <c r="H19" i="3"/>
  <c r="G19" i="3"/>
  <c r="F19" i="3"/>
  <c r="E19" i="3"/>
  <c r="D19" i="3"/>
  <c r="C19" i="3"/>
  <c r="I18" i="3"/>
  <c r="L18" i="3" s="1"/>
  <c r="K16" i="3"/>
  <c r="J16" i="3"/>
  <c r="H16" i="3"/>
  <c r="G16" i="3"/>
  <c r="F16" i="3"/>
  <c r="E16" i="3"/>
  <c r="D16" i="3"/>
  <c r="C16" i="3"/>
  <c r="L15" i="3"/>
  <c r="L13" i="3"/>
  <c r="I11" i="3"/>
  <c r="L11" i="3" s="1"/>
  <c r="I12" i="3"/>
  <c r="L12" i="3" s="1"/>
  <c r="I14" i="3"/>
  <c r="L14" i="3" s="1"/>
  <c r="K9" i="3"/>
  <c r="J9" i="3"/>
  <c r="H9" i="3"/>
  <c r="G9" i="3"/>
  <c r="F9" i="3"/>
  <c r="E9" i="3"/>
  <c r="D9" i="3"/>
  <c r="C9" i="3"/>
  <c r="I8" i="3"/>
  <c r="L8" i="3" s="1"/>
  <c r="I7" i="3"/>
  <c r="I6" i="3"/>
  <c r="I5" i="3"/>
  <c r="L70" i="1"/>
  <c r="N66" i="3" s="1"/>
  <c r="I75" i="1"/>
  <c r="L75" i="1" s="1"/>
  <c r="N71" i="3" s="1"/>
  <c r="I74" i="1"/>
  <c r="L74" i="1" s="1"/>
  <c r="N70" i="3" s="1"/>
  <c r="I73" i="1"/>
  <c r="L73" i="1" s="1"/>
  <c r="N69" i="3" s="1"/>
  <c r="I72" i="1"/>
  <c r="L72" i="1" s="1"/>
  <c r="N68" i="3" s="1"/>
  <c r="I71" i="1"/>
  <c r="L71" i="1" s="1"/>
  <c r="N67" i="3" s="1"/>
  <c r="I69" i="1"/>
  <c r="L69" i="1" s="1"/>
  <c r="N65" i="3" s="1"/>
  <c r="I68" i="1"/>
  <c r="L68" i="1" s="1"/>
  <c r="N64" i="3" s="1"/>
  <c r="I67" i="1"/>
  <c r="L67" i="1" s="1"/>
  <c r="N63" i="3" s="1"/>
  <c r="I66" i="1"/>
  <c r="L66" i="1" s="1"/>
  <c r="N62" i="3" s="1"/>
  <c r="I65" i="1"/>
  <c r="L65" i="1" s="1"/>
  <c r="N61" i="3" s="1"/>
  <c r="I64" i="1"/>
  <c r="L64" i="1" s="1"/>
  <c r="N60" i="3" s="1"/>
  <c r="I63" i="1"/>
  <c r="L63" i="1" s="1"/>
  <c r="N59" i="3" s="1"/>
  <c r="I62" i="1"/>
  <c r="L62" i="1" s="1"/>
  <c r="N58" i="3" s="1"/>
  <c r="I61" i="1"/>
  <c r="L61" i="1" s="1"/>
  <c r="N57" i="3" s="1"/>
  <c r="I59" i="1"/>
  <c r="L59" i="1" s="1"/>
  <c r="N55" i="3" s="1"/>
  <c r="I58" i="1"/>
  <c r="L58" i="1" s="1"/>
  <c r="N54" i="3" s="1"/>
  <c r="I57" i="1"/>
  <c r="L57" i="1" s="1"/>
  <c r="N53" i="3" s="1"/>
  <c r="I56" i="1"/>
  <c r="L56" i="1" s="1"/>
  <c r="N52" i="3" s="1"/>
  <c r="I55" i="1"/>
  <c r="L55" i="1" s="1"/>
  <c r="N51" i="3" s="1"/>
  <c r="I54" i="1"/>
  <c r="L54" i="1" s="1"/>
  <c r="N50" i="3" s="1"/>
  <c r="I53" i="1"/>
  <c r="L53" i="1" s="1"/>
  <c r="N49" i="3" s="1"/>
  <c r="I51" i="1"/>
  <c r="L51" i="1" s="1"/>
  <c r="N47" i="3" s="1"/>
  <c r="I50" i="1"/>
  <c r="L50" i="1" s="1"/>
  <c r="N46" i="3" s="1"/>
  <c r="I49" i="1"/>
  <c r="K47" i="1"/>
  <c r="J47" i="1"/>
  <c r="H47" i="1"/>
  <c r="G47" i="1"/>
  <c r="F47" i="1"/>
  <c r="E47" i="1"/>
  <c r="D47" i="1"/>
  <c r="C47" i="1"/>
  <c r="I46" i="1"/>
  <c r="L46" i="1" s="1"/>
  <c r="N42" i="3" s="1"/>
  <c r="I45" i="1"/>
  <c r="L45" i="1" s="1"/>
  <c r="N41" i="3" s="1"/>
  <c r="I44" i="1"/>
  <c r="L44" i="1" s="1"/>
  <c r="N40" i="3" s="1"/>
  <c r="I43" i="1"/>
  <c r="L43" i="1" s="1"/>
  <c r="N39" i="3" s="1"/>
  <c r="I42" i="1"/>
  <c r="L42" i="1" s="1"/>
  <c r="N38" i="3" s="1"/>
  <c r="I41" i="1"/>
  <c r="L41" i="1" s="1"/>
  <c r="N37" i="3" s="1"/>
  <c r="I40" i="1"/>
  <c r="L40" i="1" s="1"/>
  <c r="N36" i="3" s="1"/>
  <c r="I39" i="1"/>
  <c r="L39" i="1" s="1"/>
  <c r="N35" i="3" s="1"/>
  <c r="I38" i="1"/>
  <c r="L38" i="1" s="1"/>
  <c r="N34" i="3" s="1"/>
  <c r="I37" i="1"/>
  <c r="L37" i="1" s="1"/>
  <c r="N33" i="3" s="1"/>
  <c r="I36" i="1"/>
  <c r="L36" i="1" s="1"/>
  <c r="N32" i="3" s="1"/>
  <c r="I35" i="1"/>
  <c r="L35" i="1" s="1"/>
  <c r="N31" i="3" s="1"/>
  <c r="I34" i="1"/>
  <c r="L34" i="1" s="1"/>
  <c r="K32" i="1"/>
  <c r="J32" i="1"/>
  <c r="H32" i="1"/>
  <c r="G32" i="1"/>
  <c r="F32" i="1"/>
  <c r="E32" i="1"/>
  <c r="D32" i="1"/>
  <c r="C32" i="1"/>
  <c r="I31" i="1"/>
  <c r="L31" i="1" s="1"/>
  <c r="I30" i="1"/>
  <c r="L30" i="1" s="1"/>
  <c r="I29" i="1"/>
  <c r="L29" i="1" s="1"/>
  <c r="I28" i="1"/>
  <c r="L28" i="1" s="1"/>
  <c r="I27" i="1"/>
  <c r="L27" i="1" s="1"/>
  <c r="K22" i="1"/>
  <c r="J22" i="1"/>
  <c r="L22" i="1" s="1"/>
  <c r="H22" i="1"/>
  <c r="G22" i="1"/>
  <c r="F22" i="1"/>
  <c r="E22" i="1"/>
  <c r="D22" i="1"/>
  <c r="C22" i="1"/>
  <c r="I21" i="1"/>
  <c r="L21" i="1" s="1"/>
  <c r="K19" i="1"/>
  <c r="J19" i="1"/>
  <c r="H19" i="1"/>
  <c r="G19" i="1"/>
  <c r="F19" i="1"/>
  <c r="E19" i="1"/>
  <c r="D19" i="1"/>
  <c r="C19" i="1"/>
  <c r="I18" i="1"/>
  <c r="L18" i="1" s="1"/>
  <c r="I16" i="1"/>
  <c r="L16" i="1" s="1"/>
  <c r="I14" i="1"/>
  <c r="L14" i="1" s="1"/>
  <c r="I15" i="1"/>
  <c r="L15" i="1" s="1"/>
  <c r="I17" i="1"/>
  <c r="L17" i="1" s="1"/>
  <c r="K12" i="1"/>
  <c r="J12" i="1"/>
  <c r="H12" i="1"/>
  <c r="G12" i="1"/>
  <c r="F12" i="1"/>
  <c r="E12" i="1"/>
  <c r="D12" i="1"/>
  <c r="C12" i="1"/>
  <c r="I11" i="1"/>
  <c r="L11" i="1" s="1"/>
  <c r="I10" i="1"/>
  <c r="L10" i="1" s="1"/>
  <c r="I9" i="1"/>
  <c r="L9" i="1" s="1"/>
  <c r="I8" i="1"/>
  <c r="L8" i="1" s="1"/>
  <c r="F77" i="1" l="1"/>
  <c r="G77" i="1"/>
  <c r="N15" i="3"/>
  <c r="N7" i="3"/>
  <c r="N7" i="8"/>
  <c r="N8" i="3"/>
  <c r="K23" i="1"/>
  <c r="N24" i="3"/>
  <c r="N6" i="3"/>
  <c r="N6" i="8"/>
  <c r="N18" i="3"/>
  <c r="N19" i="3" s="1"/>
  <c r="N14" i="3"/>
  <c r="N14" i="8"/>
  <c r="N25" i="3"/>
  <c r="N11" i="3"/>
  <c r="N11" i="8"/>
  <c r="N27" i="3"/>
  <c r="N12" i="3"/>
  <c r="N12" i="8"/>
  <c r="N26" i="3"/>
  <c r="N13" i="3"/>
  <c r="N13" i="8"/>
  <c r="N5" i="3"/>
  <c r="N5" i="8"/>
  <c r="N9" i="8" s="1"/>
  <c r="J23" i="1"/>
  <c r="H77" i="1"/>
  <c r="H23" i="1"/>
  <c r="L49" i="1"/>
  <c r="I76" i="1"/>
  <c r="K77" i="1"/>
  <c r="J77" i="1"/>
  <c r="F23" i="1"/>
  <c r="G23" i="1"/>
  <c r="E20" i="3"/>
  <c r="D20" i="3"/>
  <c r="H20" i="3"/>
  <c r="H74" i="3" s="1"/>
  <c r="K20" i="3"/>
  <c r="J20" i="3"/>
  <c r="F20" i="3"/>
  <c r="F74" i="3" s="1"/>
  <c r="G20" i="3"/>
  <c r="G74" i="3" s="1"/>
  <c r="C20" i="3"/>
  <c r="L32" i="1"/>
  <c r="N23" i="3"/>
  <c r="L19" i="1"/>
  <c r="N30" i="3"/>
  <c r="N43" i="3" s="1"/>
  <c r="L47" i="1"/>
  <c r="L28" i="3"/>
  <c r="L45" i="3"/>
  <c r="L72" i="3" s="1"/>
  <c r="I72" i="3"/>
  <c r="E74" i="3"/>
  <c r="I43" i="3"/>
  <c r="L43" i="3" s="1"/>
  <c r="I19" i="3"/>
  <c r="L19" i="3" s="1"/>
  <c r="I16" i="3"/>
  <c r="L9" i="3"/>
  <c r="L16" i="3"/>
  <c r="I9" i="3"/>
  <c r="L12" i="1"/>
  <c r="D76" i="1"/>
  <c r="D77" i="1" s="1"/>
  <c r="E76" i="1"/>
  <c r="E77" i="1" s="1"/>
  <c r="C23" i="1"/>
  <c r="E23" i="1"/>
  <c r="C76" i="1"/>
  <c r="C77" i="1" s="1"/>
  <c r="I22" i="1"/>
  <c r="I47" i="1"/>
  <c r="I19" i="1"/>
  <c r="D23" i="1"/>
  <c r="I32" i="1"/>
  <c r="I12" i="1"/>
  <c r="N16" i="8" l="1"/>
  <c r="N20" i="8"/>
  <c r="N9" i="3"/>
  <c r="N28" i="3"/>
  <c r="N16" i="3"/>
  <c r="D78" i="1"/>
  <c r="I23" i="1"/>
  <c r="L23" i="1"/>
  <c r="I77" i="1"/>
  <c r="N45" i="3"/>
  <c r="N72" i="3" s="1"/>
  <c r="L76" i="1"/>
  <c r="L77" i="1" s="1"/>
  <c r="I20" i="3"/>
  <c r="L20" i="3"/>
  <c r="G78" i="1"/>
  <c r="I73" i="3"/>
  <c r="L73" i="3"/>
  <c r="J74" i="3"/>
  <c r="K74" i="3"/>
  <c r="C73" i="3"/>
  <c r="C74" i="3" s="1"/>
  <c r="D74" i="3"/>
  <c r="J78" i="1"/>
  <c r="H78" i="1"/>
  <c r="E78" i="1"/>
  <c r="F78" i="1"/>
  <c r="C78" i="1"/>
  <c r="K78" i="1"/>
  <c r="N20" i="3" l="1"/>
  <c r="N73" i="3"/>
  <c r="N74" i="3" s="1"/>
  <c r="L78" i="1"/>
  <c r="I74" i="3"/>
  <c r="L74" i="3"/>
  <c r="I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Magnus Liljedahl</author>
  </authors>
  <commentList>
    <comment ref="D14" authorId="0" shapeId="0" xr:uid="{DD9F6478-4A73-8749-9C80-46DB6D882B03}">
      <text>
        <r>
          <rPr>
            <b/>
            <sz val="10"/>
            <color rgb="FF000000"/>
            <rFont val="Tahoma"/>
            <family val="2"/>
          </rPr>
          <t>Magnus Liljedahl:</t>
        </r>
        <r>
          <rPr>
            <sz val="10"/>
            <color rgb="FF000000"/>
            <rFont val="Tahoma"/>
            <family val="2"/>
          </rPr>
          <t xml:space="preserve">
</t>
        </r>
        <r>
          <rPr>
            <sz val="10"/>
            <color rgb="FF000000"/>
            <rFont val="Tahoma"/>
            <family val="2"/>
          </rPr>
          <t>Added reclassified items from Adaptive Sailing ($20+$75)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Magnus Liljedahl</author>
  </authors>
  <commentList>
    <comment ref="K5" authorId="0" shapeId="0" xr:uid="{A150E42B-4621-0440-9BD7-DF3DBA2175F0}">
      <text>
        <r>
          <rPr>
            <b/>
            <sz val="10"/>
            <color rgb="FF000000"/>
            <rFont val="Tahoma"/>
            <family val="2"/>
          </rPr>
          <t>Magnus Liljedahl:</t>
        </r>
        <r>
          <rPr>
            <sz val="10"/>
            <color rgb="FF000000"/>
            <rFont val="Tahoma"/>
            <family val="2"/>
          </rPr>
          <t xml:space="preserve">
</t>
        </r>
        <r>
          <rPr>
            <sz val="10"/>
            <color rgb="FF000000"/>
            <rFont val="Arial"/>
            <family val="2"/>
          </rPr>
          <t xml:space="preserve">Our main fundraising event is Give Miami Day (GMD). In 2023, we raised $23,103.80 from 56 donors. Our total for the year was $42,847.10 from 112 donors. Our goal for this year is to raise $30,000 during GMD and $20,000 from general fundraising for $50,000. Our asks will be more pointed towards specific needs, such as up-keep of our boats.
</t>
        </r>
      </text>
    </comment>
    <comment ref="D6" authorId="0" shapeId="0" xr:uid="{AEEA5564-FA0F-5845-913D-8344AB49D954}">
      <text>
        <r>
          <rPr>
            <b/>
            <sz val="10"/>
            <color rgb="FF000000"/>
            <rFont val="Tahoma"/>
            <family val="2"/>
          </rPr>
          <t>Magnus Liljedahl:</t>
        </r>
        <r>
          <rPr>
            <sz val="10"/>
            <color rgb="FF000000"/>
            <rFont val="Tahoma"/>
            <family val="2"/>
          </rPr>
          <t xml:space="preserve">
</t>
        </r>
        <r>
          <rPr>
            <sz val="10"/>
            <color rgb="FF000000"/>
            <rFont val="Arial"/>
            <family val="2"/>
          </rPr>
          <t>We are seeking $25,000 to support our Veterans program. Our ask is specific; the funds would buy new sails branded with the company logo. In 2023, we had 226 Program Days. Branding could be displaced on sails and hull, our website, social media, team gear, banners, and more. The exposure potential is great, and it offers a return on the investment for the corporation. The greatest return is the goodwill we carry through our legacy</t>
        </r>
      </text>
    </comment>
    <comment ref="C7" authorId="0" shapeId="0" xr:uid="{1787171C-9C75-1943-8669-E7C9B9C6078D}">
      <text>
        <r>
          <rPr>
            <b/>
            <sz val="10"/>
            <color rgb="FF000000"/>
            <rFont val="Tahoma"/>
            <family val="2"/>
          </rPr>
          <t>Magnus Liljedahl:</t>
        </r>
        <r>
          <rPr>
            <sz val="10"/>
            <color rgb="FF000000"/>
            <rFont val="Tahoma"/>
            <family val="2"/>
          </rPr>
          <t xml:space="preserve">
</t>
        </r>
        <r>
          <rPr>
            <sz val="10"/>
            <color rgb="FF000000"/>
            <rFont val="Tahoma"/>
            <family val="2"/>
          </rPr>
          <t>$10,000 from A-1</t>
        </r>
      </text>
    </comment>
    <comment ref="K7" authorId="0" shapeId="0" xr:uid="{492A9912-DD7B-5C49-8F0C-7B9A5D226EBC}">
      <text>
        <r>
          <rPr>
            <b/>
            <sz val="10"/>
            <color rgb="FF000000"/>
            <rFont val="Tahoma"/>
            <family val="2"/>
          </rPr>
          <t>Magnus Liljedahl:</t>
        </r>
        <r>
          <rPr>
            <sz val="10"/>
            <color rgb="FF000000"/>
            <rFont val="Tahoma"/>
            <family val="2"/>
          </rPr>
          <t xml:space="preserve">
</t>
        </r>
        <r>
          <rPr>
            <sz val="10"/>
            <color rgb="FF000000"/>
            <rFont val="Arial"/>
            <family val="2"/>
          </rPr>
          <t>Our top donations in 2023 were:</t>
        </r>
        <r>
          <rPr>
            <sz val="10"/>
            <color rgb="FF000000"/>
            <rFont val="Arial"/>
            <family val="2"/>
          </rPr>
          <t xml:space="preserve">
</t>
        </r>
        <r>
          <rPr>
            <sz val="10"/>
            <color rgb="FF000000"/>
            <rFont val="Arial"/>
            <family val="2"/>
          </rPr>
          <t>A-1 Foundation 10k.</t>
        </r>
        <r>
          <rPr>
            <sz val="10"/>
            <color rgb="FF000000"/>
            <rFont val="Arial"/>
            <family val="2"/>
          </rPr>
          <t xml:space="preserve">
</t>
        </r>
        <r>
          <rPr>
            <sz val="10"/>
            <color rgb="FF000000"/>
            <rFont val="Arial"/>
            <family val="2"/>
          </rPr>
          <t>Miami Foundation $3,679 (based on the $23,103.80 we raised).</t>
        </r>
        <r>
          <rPr>
            <sz val="10"/>
            <color rgb="FF000000"/>
            <rFont val="Arial"/>
            <family val="2"/>
          </rPr>
          <t xml:space="preserve">
</t>
        </r>
        <r>
          <rPr>
            <sz val="10"/>
            <color rgb="FF000000"/>
            <rFont val="Arial"/>
            <family val="2"/>
          </rPr>
          <t>Lauderdale Yacht Club Youth Foundation 3K.</t>
        </r>
        <r>
          <rPr>
            <sz val="10"/>
            <color rgb="FF000000"/>
            <rFont val="Arial"/>
            <family val="2"/>
          </rPr>
          <t xml:space="preserve">
</t>
        </r>
        <r>
          <rPr>
            <sz val="10"/>
            <color rgb="FF000000"/>
            <rFont val="Arial"/>
            <family val="2"/>
          </rPr>
          <t>EWE Foundation 3k.</t>
        </r>
        <r>
          <rPr>
            <sz val="10"/>
            <color rgb="FF000000"/>
            <rFont val="Arial"/>
            <family val="2"/>
          </rPr>
          <t xml:space="preserve">
</t>
        </r>
        <r>
          <rPr>
            <sz val="10"/>
            <color rgb="FF000000"/>
            <rFont val="Arial"/>
            <family val="2"/>
          </rPr>
          <t xml:space="preserve">A.C. Israel Foundation 1k. </t>
        </r>
        <r>
          <rPr>
            <sz val="10"/>
            <color rgb="FF000000"/>
            <rFont val="Arial"/>
            <family val="2"/>
          </rPr>
          <t xml:space="preserve">
</t>
        </r>
        <r>
          <rPr>
            <sz val="10"/>
            <color rgb="FF000000"/>
            <rFont val="Arial"/>
            <family val="2"/>
          </rPr>
          <t>We will actively be writing grants in 2024. However, our conservative estimate matches last year's income.</t>
        </r>
        <r>
          <rPr>
            <sz val="10"/>
            <color rgb="FF000000"/>
            <rFont val="Arial"/>
            <family val="2"/>
          </rPr>
          <t xml:space="preserve">
</t>
        </r>
      </text>
    </comment>
    <comment ref="D11" authorId="0" shapeId="0" xr:uid="{9362C25E-4453-AF4A-9126-512F60EAB1B9}">
      <text>
        <r>
          <rPr>
            <b/>
            <sz val="12"/>
            <color rgb="FF000000"/>
            <rFont val="Tahoma"/>
            <family val="2"/>
          </rPr>
          <t>Magnus Liljedahl:</t>
        </r>
        <r>
          <rPr>
            <sz val="12"/>
            <color rgb="FF000000"/>
            <rFont val="Tahoma"/>
            <family val="2"/>
          </rPr>
          <t xml:space="preserve">
</t>
        </r>
        <r>
          <rPr>
            <sz val="12"/>
            <color rgb="FF000000"/>
            <rFont val="Tahoma"/>
            <family val="2"/>
          </rPr>
          <t xml:space="preserve">Reasons to believe we can earn $75 per non-disabled veteran, assuming 20 such veterans. </t>
        </r>
      </text>
    </comment>
    <comment ref="H11" authorId="0" shapeId="0" xr:uid="{66C66EBE-27C5-264D-8829-08A529D83411}">
      <text>
        <r>
          <rPr>
            <b/>
            <sz val="10"/>
            <color rgb="FF000000"/>
            <rFont val="Tahoma"/>
            <family val="2"/>
          </rPr>
          <t>Magnus Liljedahl:</t>
        </r>
        <r>
          <rPr>
            <sz val="10"/>
            <color rgb="FF000000"/>
            <rFont val="Tahoma"/>
            <family val="2"/>
          </rPr>
          <t xml:space="preserve">
</t>
        </r>
        <r>
          <rPr>
            <sz val="10"/>
            <color rgb="FF000000"/>
            <rFont val="Tahoma"/>
            <family val="2"/>
          </rPr>
          <t xml:space="preserve">Adding: </t>
        </r>
        <r>
          <rPr>
            <b/>
            <sz val="10"/>
            <color rgb="FF000000"/>
            <rFont val="Tahoma"/>
            <family val="2"/>
          </rPr>
          <t>B-K</t>
        </r>
        <r>
          <rPr>
            <sz val="10"/>
            <color rgb="FF000000"/>
            <rFont val="Tahoma"/>
            <family val="2"/>
          </rPr>
          <t xml:space="preserve"> by 20 students  at $900/each; </t>
        </r>
        <r>
          <rPr>
            <b/>
            <sz val="10"/>
            <color rgb="FF000000"/>
            <rFont val="Tahoma"/>
            <family val="2"/>
          </rPr>
          <t xml:space="preserve">Let's Go Sailing 2.0 </t>
        </r>
        <r>
          <rPr>
            <sz val="10"/>
            <color rgb="FF000000"/>
            <rFont val="Tahoma"/>
            <family val="2"/>
          </rPr>
          <t>by</t>
        </r>
        <r>
          <rPr>
            <b/>
            <sz val="10"/>
            <color rgb="FF000000"/>
            <rFont val="Tahoma"/>
            <family val="2"/>
          </rPr>
          <t xml:space="preserve"> </t>
        </r>
        <r>
          <rPr>
            <sz val="10"/>
            <color rgb="FF000000"/>
            <rFont val="Tahoma"/>
            <family val="2"/>
          </rPr>
          <t>40 B-K graduates at $75; the all new Performance and Spinnaker by 12 B-K graduates at $200/each</t>
        </r>
      </text>
    </comment>
    <comment ref="E12" authorId="0" shapeId="0" xr:uid="{30C58D15-4583-3F40-9CBF-5C147284E0DE}">
      <text>
        <r>
          <rPr>
            <b/>
            <sz val="10"/>
            <color rgb="FF000000"/>
            <rFont val="Tahoma"/>
            <family val="2"/>
          </rPr>
          <t>Magnus Liljedahl:</t>
        </r>
        <r>
          <rPr>
            <sz val="10"/>
            <color rgb="FF000000"/>
            <rFont val="Tahoma"/>
            <family val="2"/>
          </rPr>
          <t xml:space="preserve">
</t>
        </r>
        <r>
          <rPr>
            <b/>
            <sz val="10"/>
            <color rgb="FF000000"/>
            <rFont val="Arial"/>
            <family val="2"/>
          </rPr>
          <t>rounded off last year's amount to 35,000</t>
        </r>
      </text>
    </comment>
    <comment ref="F13" authorId="0" shapeId="0" xr:uid="{9C19FC03-5D7F-4646-A12C-02BED2AF1150}">
      <text>
        <r>
          <rPr>
            <b/>
            <sz val="10"/>
            <color rgb="FF000000"/>
            <rFont val="Tahoma"/>
            <family val="2"/>
          </rPr>
          <t>Magnus Liljedahl:</t>
        </r>
        <r>
          <rPr>
            <sz val="10"/>
            <color rgb="FF000000"/>
            <rFont val="Tahoma"/>
            <family val="2"/>
          </rPr>
          <t xml:space="preserve">
</t>
        </r>
        <r>
          <rPr>
            <sz val="10"/>
            <color rgb="FF000000"/>
            <rFont val="Tahoma"/>
            <family val="2"/>
          </rPr>
          <t xml:space="preserve">The Learnig Experince Miami. 50 student at $115/each is piad up. We expect the same group will come again in 2024.
</t>
        </r>
        <r>
          <rPr>
            <sz val="10"/>
            <color rgb="FF000000"/>
            <rFont val="Tahoma"/>
            <family val="2"/>
          </rPr>
          <t>Plus 5 Fun-day excursions at $150/each</t>
        </r>
      </text>
    </comment>
    <comment ref="G13" authorId="0" shapeId="0" xr:uid="{55B49005-CC9F-6F4B-9B30-B77F5153BA69}">
      <text>
        <r>
          <rPr>
            <b/>
            <sz val="10"/>
            <color rgb="FF000000"/>
            <rFont val="Tahoma"/>
            <family val="2"/>
          </rPr>
          <t>Magnus Liljedahl:</t>
        </r>
        <r>
          <rPr>
            <sz val="10"/>
            <color rgb="FF000000"/>
            <rFont val="Tahoma"/>
            <family val="2"/>
          </rPr>
          <t xml:space="preserve">
</t>
        </r>
        <r>
          <rPr>
            <b/>
            <sz val="10"/>
            <color rgb="FF000000"/>
            <rFont val="Arial"/>
            <family val="2"/>
          </rPr>
          <t>Price increase from $350 to $425 per Excursion</t>
        </r>
        <r>
          <rPr>
            <sz val="10"/>
            <color rgb="FF000000"/>
            <rFont val="Arial"/>
            <family val="2"/>
          </rPr>
          <t xml:space="preserve">
</t>
        </r>
        <r>
          <rPr>
            <b/>
            <sz val="10"/>
            <color rgb="FF000000"/>
            <rFont val="Arial"/>
            <family val="2"/>
          </rPr>
          <t>In the 2024 budget, we estimate ten more excursions at $425/each, adding $3825 (9 Excursion) earned last fiscal year at $425/each for a total of $8,075</t>
        </r>
        <r>
          <rPr>
            <sz val="10"/>
            <color rgb="FF000000"/>
            <rFont val="Arial"/>
            <family val="2"/>
          </rPr>
          <t xml:space="preserve">
</t>
        </r>
      </text>
    </comment>
    <comment ref="E31" authorId="0" shapeId="0" xr:uid="{3F4539FD-833B-A64A-A9B0-99B67F2997F0}">
      <text>
        <r>
          <rPr>
            <b/>
            <sz val="10"/>
            <color rgb="FF000000"/>
            <rFont val="Tahoma"/>
            <family val="2"/>
          </rPr>
          <t>Magnus Liljedahl:</t>
        </r>
        <r>
          <rPr>
            <sz val="10"/>
            <color rgb="FF000000"/>
            <rFont val="Tahoma"/>
            <family val="2"/>
          </rPr>
          <t xml:space="preserve">
</t>
        </r>
        <r>
          <rPr>
            <sz val="10"/>
            <color rgb="FF000000"/>
            <rFont val="Tahoma"/>
            <family val="2"/>
          </rPr>
          <t>To build and maintain a team requires team gear</t>
        </r>
      </text>
    </comment>
    <comment ref="C32" authorId="0" shapeId="0" xr:uid="{926C403F-978F-414F-8D44-8B376D54C02C}">
      <text>
        <r>
          <rPr>
            <b/>
            <sz val="10"/>
            <color rgb="FF000000"/>
            <rFont val="Tahoma"/>
            <family val="2"/>
          </rPr>
          <t>Magnus Liljedahl:</t>
        </r>
        <r>
          <rPr>
            <sz val="10"/>
            <color rgb="FF000000"/>
            <rFont val="Tahoma"/>
            <family val="2"/>
          </rPr>
          <t xml:space="preserve">
</t>
        </r>
        <r>
          <rPr>
            <sz val="10"/>
            <color rgb="FF000000"/>
            <rFont val="Arial"/>
            <family val="2"/>
          </rPr>
          <t>Includes items purchased at Amazon and West Marine, such as vhf-radios, first aid kit, inflatable markers, anchors, rope, shock cords, and a few miscellaneous items. We estimate a slight increase of $150</t>
        </r>
      </text>
    </comment>
    <comment ref="E33" authorId="0" shapeId="0" xr:uid="{890A1238-D42F-6747-B001-0BD7F9AC5199}">
      <text>
        <r>
          <rPr>
            <b/>
            <sz val="10"/>
            <color rgb="FF000000"/>
            <rFont val="Tahoma"/>
            <family val="2"/>
          </rPr>
          <t>Magnus Liljedahl:</t>
        </r>
        <r>
          <rPr>
            <sz val="10"/>
            <color rgb="FF000000"/>
            <rFont val="Tahoma"/>
            <family val="2"/>
          </rPr>
          <t xml:space="preserve">
</t>
        </r>
        <r>
          <rPr>
            <sz val="10"/>
            <color rgb="FF000000"/>
            <rFont val="Arial"/>
            <family val="2"/>
          </rPr>
          <t>We need a youth instructor to run the Saturday program and expand our Sunday program. The estimated expense is $5,4000</t>
        </r>
      </text>
    </comment>
    <comment ref="H33" authorId="0" shapeId="0" xr:uid="{D31B270D-F3FE-114A-B348-238E0713EE4A}">
      <text>
        <r>
          <rPr>
            <b/>
            <sz val="10"/>
            <color rgb="FF000000"/>
            <rFont val="Tahoma"/>
            <family val="2"/>
          </rPr>
          <t>Magnus Liljedahl:</t>
        </r>
        <r>
          <rPr>
            <sz val="10"/>
            <color rgb="FF000000"/>
            <rFont val="Tahoma"/>
            <family val="2"/>
          </rPr>
          <t xml:space="preserve">
</t>
        </r>
        <r>
          <rPr>
            <sz val="10"/>
            <color rgb="FF000000"/>
            <rFont val="Arial"/>
            <family val="2"/>
          </rPr>
          <t>AOur adult sailing program is growing, and we will need instructors to help carry the load. The estimated expense is $5,250</t>
        </r>
      </text>
    </comment>
    <comment ref="C36" authorId="0" shapeId="0" xr:uid="{DC42AE82-32E3-444F-9019-CD1F4E4496FE}">
      <text>
        <r>
          <rPr>
            <b/>
            <sz val="10"/>
            <color rgb="FF000000"/>
            <rFont val="Tahoma"/>
            <family val="2"/>
          </rPr>
          <t>Magnus Liljedahl:</t>
        </r>
        <r>
          <rPr>
            <sz val="10"/>
            <color rgb="FF000000"/>
            <rFont val="Tahoma"/>
            <family val="2"/>
          </rPr>
          <t xml:space="preserve">
</t>
        </r>
        <r>
          <rPr>
            <sz val="10"/>
            <color rgb="FF000000"/>
            <rFont val="Tahoma"/>
            <family val="2"/>
          </rPr>
          <t>Adding $1,000 in anticipation of rate rent increase</t>
        </r>
      </text>
    </comment>
    <comment ref="C39" authorId="0" shapeId="0" xr:uid="{42F0C6A8-DD57-AE44-A194-BE294A52456F}">
      <text>
        <r>
          <rPr>
            <b/>
            <sz val="10"/>
            <color rgb="FF000000"/>
            <rFont val="Tahoma"/>
            <family val="2"/>
          </rPr>
          <t>Magnus Liljedahl:</t>
        </r>
        <r>
          <rPr>
            <sz val="10"/>
            <color rgb="FF000000"/>
            <rFont val="Tahoma"/>
            <family val="2"/>
          </rPr>
          <t xml:space="preserve">
</t>
        </r>
        <r>
          <rPr>
            <sz val="10"/>
            <color rgb="FF000000"/>
            <rFont val="Tahoma"/>
            <family val="2"/>
          </rPr>
          <t>See addendum "A" and "B"</t>
        </r>
      </text>
    </comment>
    <comment ref="C41" authorId="0" shapeId="0" xr:uid="{BBAF9717-DA8F-414D-81D6-7278EFBE0CE9}">
      <text>
        <r>
          <rPr>
            <b/>
            <sz val="10"/>
            <color rgb="FF000000"/>
            <rFont val="Tahoma"/>
            <family val="2"/>
          </rPr>
          <t>Magnus Liljedahl:</t>
        </r>
        <r>
          <rPr>
            <sz val="10"/>
            <color rgb="FF000000"/>
            <rFont val="Tahoma"/>
            <family val="2"/>
          </rPr>
          <t xml:space="preserve">
</t>
        </r>
        <r>
          <rPr>
            <sz val="10"/>
            <color rgb="FF000000"/>
            <rFont val="Tahoma"/>
            <family val="2"/>
          </rPr>
          <t>Adde year amount of $1,294 to the sum of $28,691. Please see Addendum "A"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Magnus Liljedahl</author>
  </authors>
  <commentList>
    <comment ref="K5" authorId="0" shapeId="0" xr:uid="{5B229DA8-7D3D-EE4C-BA79-5D6B152633F1}">
      <text>
        <r>
          <rPr>
            <b/>
            <sz val="10"/>
            <color rgb="FF000000"/>
            <rFont val="Tahoma"/>
            <family val="2"/>
          </rPr>
          <t>Magnus Liljedahl:</t>
        </r>
        <r>
          <rPr>
            <sz val="10"/>
            <color rgb="FF000000"/>
            <rFont val="Tahoma"/>
            <family val="2"/>
          </rPr>
          <t xml:space="preserve">
</t>
        </r>
        <r>
          <rPr>
            <sz val="10"/>
            <color rgb="FF000000"/>
            <rFont val="Arial"/>
            <family val="2"/>
          </rPr>
          <t xml:space="preserve">Our main fundraising event is Give Miami Day (GMD). In 2023, we raised $23,103.80 from 56 donors. Our total for the year was $42,847.10 from 112 donors. Our goal for this year is to raise $30,000 during GMD and $20,000 from general fundraising for $50,000. Our asks will be more pointed towards specific needs, such as up-keep of our boats.
</t>
        </r>
      </text>
    </comment>
    <comment ref="D6" authorId="0" shapeId="0" xr:uid="{0F7D3129-39F0-0E47-855C-597FCC460880}">
      <text>
        <r>
          <rPr>
            <b/>
            <sz val="10"/>
            <color rgb="FF000000"/>
            <rFont val="Tahoma"/>
            <family val="2"/>
          </rPr>
          <t>Magnus Liljedahl:</t>
        </r>
        <r>
          <rPr>
            <sz val="10"/>
            <color rgb="FF000000"/>
            <rFont val="Tahoma"/>
            <family val="2"/>
          </rPr>
          <t xml:space="preserve">
</t>
        </r>
        <r>
          <rPr>
            <sz val="10"/>
            <color rgb="FF000000"/>
            <rFont val="Arial"/>
            <family val="2"/>
          </rPr>
          <t>We are seeking $25,000 to support our Veterans program. Our ask is specific; the funds would buy new sails branded with the company logo. In 2023, we had 226 Program Days. Branding could be displaced on sails and hull, our website, social media, team gear, banners, and more. The exposure potential is great, and it offers a return on the investment for the corporation. The greatest return is the goodwill we carry through our legacy</t>
        </r>
      </text>
    </comment>
    <comment ref="C7" authorId="0" shapeId="0" xr:uid="{28EFA6ED-93A3-A748-81B9-B4EC5979BC6B}">
      <text>
        <r>
          <rPr>
            <b/>
            <sz val="10"/>
            <color rgb="FF000000"/>
            <rFont val="Tahoma"/>
            <family val="2"/>
          </rPr>
          <t>Magnus Liljedahl:</t>
        </r>
        <r>
          <rPr>
            <sz val="10"/>
            <color rgb="FF000000"/>
            <rFont val="Tahoma"/>
            <family val="2"/>
          </rPr>
          <t xml:space="preserve">
</t>
        </r>
        <r>
          <rPr>
            <sz val="10"/>
            <color rgb="FF000000"/>
            <rFont val="Tahoma"/>
            <family val="2"/>
          </rPr>
          <t>$10,000 from A-1</t>
        </r>
      </text>
    </comment>
    <comment ref="K7" authorId="0" shapeId="0" xr:uid="{A07AAC27-64DD-044E-A6FB-DBDBD20FB602}">
      <text>
        <r>
          <rPr>
            <b/>
            <sz val="10"/>
            <color rgb="FF000000"/>
            <rFont val="Tahoma"/>
            <family val="2"/>
          </rPr>
          <t>Magnus Liljedahl:</t>
        </r>
        <r>
          <rPr>
            <sz val="10"/>
            <color rgb="FF000000"/>
            <rFont val="Tahoma"/>
            <family val="2"/>
          </rPr>
          <t xml:space="preserve">
</t>
        </r>
        <r>
          <rPr>
            <sz val="10"/>
            <color rgb="FF000000"/>
            <rFont val="Arial"/>
            <family val="2"/>
          </rPr>
          <t xml:space="preserve">Our top donations in 2023 were:
</t>
        </r>
        <r>
          <rPr>
            <sz val="10"/>
            <color rgb="FF000000"/>
            <rFont val="Arial"/>
            <family val="2"/>
          </rPr>
          <t xml:space="preserve">A-1 Foundation 10k.
</t>
        </r>
        <r>
          <rPr>
            <sz val="10"/>
            <color rgb="FF000000"/>
            <rFont val="Arial"/>
            <family val="2"/>
          </rPr>
          <t xml:space="preserve">Miami Foundation $3,679 (based on the $23,103.80 we raised).
</t>
        </r>
        <r>
          <rPr>
            <sz val="10"/>
            <color rgb="FF000000"/>
            <rFont val="Arial"/>
            <family val="2"/>
          </rPr>
          <t xml:space="preserve">Lauderdale Yacht Club Youth Foundation 3K.
</t>
        </r>
        <r>
          <rPr>
            <sz val="10"/>
            <color rgb="FF000000"/>
            <rFont val="Arial"/>
            <family val="2"/>
          </rPr>
          <t xml:space="preserve">EWE Foundation 3k.
</t>
        </r>
        <r>
          <rPr>
            <sz val="10"/>
            <color rgb="FF000000"/>
            <rFont val="Arial"/>
            <family val="2"/>
          </rPr>
          <t xml:space="preserve">A.C. Israel Foundation 1k. 
</t>
        </r>
        <r>
          <rPr>
            <sz val="10"/>
            <color rgb="FF000000"/>
            <rFont val="Arial"/>
            <family val="2"/>
          </rPr>
          <t xml:space="preserve">We will actively be writing grants in 2024. However, our conservative estimate matches last year's income.
</t>
        </r>
      </text>
    </comment>
    <comment ref="D11" authorId="0" shapeId="0" xr:uid="{21D46633-624A-2A4A-AC1C-95DF1E4F62F0}">
      <text>
        <r>
          <rPr>
            <b/>
            <sz val="12"/>
            <color rgb="FF000000"/>
            <rFont val="Tahoma"/>
            <family val="2"/>
          </rPr>
          <t>Magnus Liljedahl:</t>
        </r>
        <r>
          <rPr>
            <sz val="12"/>
            <color rgb="FF000000"/>
            <rFont val="Tahoma"/>
            <family val="2"/>
          </rPr>
          <t xml:space="preserve">
</t>
        </r>
        <r>
          <rPr>
            <sz val="12"/>
            <color rgb="FF000000"/>
            <rFont val="Tahoma"/>
            <family val="2"/>
          </rPr>
          <t xml:space="preserve">Reasons to believe we can earn $75 per non-disabled veteran, assuming 20 such veterans. </t>
        </r>
      </text>
    </comment>
    <comment ref="H11" authorId="0" shapeId="0" xr:uid="{1D13C55A-6A66-414A-9677-E331385E7C3A}">
      <text>
        <r>
          <rPr>
            <b/>
            <sz val="10"/>
            <color rgb="FF000000"/>
            <rFont val="Tahoma"/>
            <family val="2"/>
          </rPr>
          <t>Magnus Liljedahl:</t>
        </r>
        <r>
          <rPr>
            <sz val="10"/>
            <color rgb="FF000000"/>
            <rFont val="Tahoma"/>
            <family val="2"/>
          </rPr>
          <t xml:space="preserve">
</t>
        </r>
        <r>
          <rPr>
            <sz val="10"/>
            <color rgb="FF000000"/>
            <rFont val="Tahoma"/>
            <family val="2"/>
          </rPr>
          <t xml:space="preserve">Adding: </t>
        </r>
        <r>
          <rPr>
            <b/>
            <sz val="10"/>
            <color rgb="FF000000"/>
            <rFont val="Tahoma"/>
            <family val="2"/>
          </rPr>
          <t>B-K</t>
        </r>
        <r>
          <rPr>
            <sz val="10"/>
            <color rgb="FF000000"/>
            <rFont val="Tahoma"/>
            <family val="2"/>
          </rPr>
          <t xml:space="preserve"> by 20 students  at $900/each; </t>
        </r>
        <r>
          <rPr>
            <b/>
            <sz val="10"/>
            <color rgb="FF000000"/>
            <rFont val="Tahoma"/>
            <family val="2"/>
          </rPr>
          <t xml:space="preserve">Let's Go Sailing 2.0 </t>
        </r>
        <r>
          <rPr>
            <sz val="10"/>
            <color rgb="FF000000"/>
            <rFont val="Tahoma"/>
            <family val="2"/>
          </rPr>
          <t>by</t>
        </r>
        <r>
          <rPr>
            <b/>
            <sz val="10"/>
            <color rgb="FF000000"/>
            <rFont val="Tahoma"/>
            <family val="2"/>
          </rPr>
          <t xml:space="preserve"> </t>
        </r>
        <r>
          <rPr>
            <sz val="10"/>
            <color rgb="FF000000"/>
            <rFont val="Tahoma"/>
            <family val="2"/>
          </rPr>
          <t>40 B-K graduates at $75; the all new Performance and Spinnaker by 12 B-K graduates at $200/each</t>
        </r>
      </text>
    </comment>
    <comment ref="E12" authorId="0" shapeId="0" xr:uid="{3CECEADD-ACAC-E54C-9B0D-F410CABD2FB3}">
      <text>
        <r>
          <rPr>
            <b/>
            <sz val="10"/>
            <color rgb="FF000000"/>
            <rFont val="Tahoma"/>
            <family val="2"/>
          </rPr>
          <t>Magnus Liljedahl:</t>
        </r>
        <r>
          <rPr>
            <sz val="10"/>
            <color rgb="FF000000"/>
            <rFont val="Tahoma"/>
            <family val="2"/>
          </rPr>
          <t xml:space="preserve">
</t>
        </r>
        <r>
          <rPr>
            <b/>
            <sz val="10"/>
            <color rgb="FF000000"/>
            <rFont val="Arial"/>
            <family val="2"/>
          </rPr>
          <t>rounded off last year's amount to 35,000</t>
        </r>
      </text>
    </comment>
    <comment ref="F13" authorId="0" shapeId="0" xr:uid="{58E8640C-CC59-7B40-878B-48DFD3EAC4CB}">
      <text>
        <r>
          <rPr>
            <b/>
            <sz val="10"/>
            <color rgb="FF000000"/>
            <rFont val="Tahoma"/>
            <family val="2"/>
          </rPr>
          <t>Magnus Liljedahl:</t>
        </r>
        <r>
          <rPr>
            <sz val="10"/>
            <color rgb="FF000000"/>
            <rFont val="Tahoma"/>
            <family val="2"/>
          </rPr>
          <t xml:space="preserve">
</t>
        </r>
        <r>
          <rPr>
            <sz val="10"/>
            <color rgb="FF000000"/>
            <rFont val="Tahoma"/>
            <family val="2"/>
          </rPr>
          <t xml:space="preserve">The Learnig Experince Miami. 50 student at $115/each is piad up. We expect the same group will come again in 2024.
</t>
        </r>
        <r>
          <rPr>
            <sz val="10"/>
            <color rgb="FF000000"/>
            <rFont val="Tahoma"/>
            <family val="2"/>
          </rPr>
          <t>Plus 5 Fun-day excursions at $150/each</t>
        </r>
      </text>
    </comment>
    <comment ref="G13" authorId="0" shapeId="0" xr:uid="{5F37E5E6-127C-C940-97EF-D28D6A64F5B6}">
      <text>
        <r>
          <rPr>
            <b/>
            <sz val="10"/>
            <color rgb="FF000000"/>
            <rFont val="Tahoma"/>
            <family val="2"/>
          </rPr>
          <t>Magnus Liljedahl:</t>
        </r>
        <r>
          <rPr>
            <sz val="10"/>
            <color rgb="FF000000"/>
            <rFont val="Tahoma"/>
            <family val="2"/>
          </rPr>
          <t xml:space="preserve">
</t>
        </r>
        <r>
          <rPr>
            <b/>
            <sz val="10"/>
            <color rgb="FF000000"/>
            <rFont val="Arial"/>
            <family val="2"/>
          </rPr>
          <t>Price increase from $350 to $425 per Excursion</t>
        </r>
        <r>
          <rPr>
            <sz val="10"/>
            <color rgb="FF000000"/>
            <rFont val="Arial"/>
            <family val="2"/>
          </rPr>
          <t xml:space="preserve">
</t>
        </r>
        <r>
          <rPr>
            <b/>
            <sz val="10"/>
            <color rgb="FF000000"/>
            <rFont val="Arial"/>
            <family val="2"/>
          </rPr>
          <t>In the 2024 budget, we estimate ten more excursions at $425/each, adding $3825 (9 Excursion) earned last fiscal year at $425/each for a total of $8,075</t>
        </r>
        <r>
          <rPr>
            <sz val="10"/>
            <color rgb="FF000000"/>
            <rFont val="Arial"/>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Magnus Liljedahl</author>
  </authors>
  <commentList>
    <comment ref="E13" authorId="0" shapeId="0" xr:uid="{8870D1A5-6C8A-BA4D-BC27-9922C738FBED}">
      <text>
        <r>
          <rPr>
            <b/>
            <sz val="10"/>
            <color rgb="FF000000"/>
            <rFont val="Tahoma"/>
            <family val="2"/>
          </rPr>
          <t>Magnus Liljedahl:</t>
        </r>
        <r>
          <rPr>
            <sz val="10"/>
            <color rgb="FF000000"/>
            <rFont val="Tahoma"/>
            <family val="2"/>
          </rPr>
          <t xml:space="preserve">
</t>
        </r>
        <r>
          <rPr>
            <sz val="10"/>
            <color rgb="FF000000"/>
            <rFont val="Tahoma"/>
            <family val="2"/>
          </rPr>
          <t>To build and maintain a team requires team gear</t>
        </r>
      </text>
    </comment>
    <comment ref="C14" authorId="0" shapeId="0" xr:uid="{33DFF280-8CAD-5140-8A2C-C33BE3094B0E}">
      <text>
        <r>
          <rPr>
            <b/>
            <sz val="10"/>
            <color rgb="FF000000"/>
            <rFont val="Tahoma"/>
            <family val="2"/>
          </rPr>
          <t>Magnus Liljedahl:</t>
        </r>
        <r>
          <rPr>
            <sz val="10"/>
            <color rgb="FF000000"/>
            <rFont val="Tahoma"/>
            <family val="2"/>
          </rPr>
          <t xml:space="preserve">
</t>
        </r>
        <r>
          <rPr>
            <sz val="10"/>
            <color rgb="FF000000"/>
            <rFont val="Arial"/>
            <family val="2"/>
          </rPr>
          <t>Includes items purchased at Amazon and West Marine, such as vhf-radios, first aid kit, inflatable markers, anchors, rope, shock cords, and a few miscellaneous items. We estimate a slight increase of $150</t>
        </r>
      </text>
    </comment>
    <comment ref="E15" authorId="0" shapeId="0" xr:uid="{6AAB4BA8-9A24-CF44-99CC-6A604F29A73E}">
      <text>
        <r>
          <rPr>
            <b/>
            <sz val="10"/>
            <color rgb="FF000000"/>
            <rFont val="Tahoma"/>
            <family val="2"/>
          </rPr>
          <t>Magnus Liljedahl:</t>
        </r>
        <r>
          <rPr>
            <sz val="10"/>
            <color rgb="FF000000"/>
            <rFont val="Tahoma"/>
            <family val="2"/>
          </rPr>
          <t xml:space="preserve">
</t>
        </r>
        <r>
          <rPr>
            <sz val="10"/>
            <color rgb="FF000000"/>
            <rFont val="Arial"/>
            <family val="2"/>
          </rPr>
          <t>We need a youth instructor to run the Saturday program and expand our Sunday program. The estimated expense is $5,4000</t>
        </r>
      </text>
    </comment>
    <comment ref="H15" authorId="0" shapeId="0" xr:uid="{8C728431-2E8A-C646-BED6-D255ABC83AC8}">
      <text>
        <r>
          <rPr>
            <b/>
            <sz val="10"/>
            <color rgb="FF000000"/>
            <rFont val="Tahoma"/>
            <family val="2"/>
          </rPr>
          <t>Magnus Liljedahl:</t>
        </r>
        <r>
          <rPr>
            <sz val="10"/>
            <color rgb="FF000000"/>
            <rFont val="Tahoma"/>
            <family val="2"/>
          </rPr>
          <t xml:space="preserve">
</t>
        </r>
        <r>
          <rPr>
            <sz val="10"/>
            <color rgb="FF000000"/>
            <rFont val="Arial"/>
            <family val="2"/>
          </rPr>
          <t>AOur adult sailing program is growing, and we will need instructors to help carry the load. The estimated expense is $5,250</t>
        </r>
      </text>
    </comment>
    <comment ref="C18" authorId="0" shapeId="0" xr:uid="{F6AB2216-1208-2E45-9CAF-D5D6581F8529}">
      <text>
        <r>
          <rPr>
            <b/>
            <sz val="10"/>
            <color rgb="FF000000"/>
            <rFont val="Tahoma"/>
            <family val="2"/>
          </rPr>
          <t>Magnus Liljedahl:</t>
        </r>
        <r>
          <rPr>
            <sz val="10"/>
            <color rgb="FF000000"/>
            <rFont val="Tahoma"/>
            <family val="2"/>
          </rPr>
          <t xml:space="preserve">
</t>
        </r>
        <r>
          <rPr>
            <sz val="10"/>
            <color rgb="FF000000"/>
            <rFont val="Tahoma"/>
            <family val="2"/>
          </rPr>
          <t>Adding $1,000 in anticipation of rate rent increase</t>
        </r>
      </text>
    </comment>
    <comment ref="C21" authorId="0" shapeId="0" xr:uid="{7ED6BD48-FE6E-1D45-96BB-DE486FAE7DFD}">
      <text>
        <r>
          <rPr>
            <b/>
            <sz val="10"/>
            <color rgb="FF000000"/>
            <rFont val="Tahoma"/>
            <family val="2"/>
          </rPr>
          <t>Magnus Liljedahl:</t>
        </r>
        <r>
          <rPr>
            <sz val="10"/>
            <color rgb="FF000000"/>
            <rFont val="Tahoma"/>
            <family val="2"/>
          </rPr>
          <t xml:space="preserve">
</t>
        </r>
        <r>
          <rPr>
            <sz val="10"/>
            <color rgb="FF000000"/>
            <rFont val="Tahoma"/>
            <family val="2"/>
          </rPr>
          <t>See addendum "A" and "B"</t>
        </r>
      </text>
    </comment>
    <comment ref="C23" authorId="0" shapeId="0" xr:uid="{AC420F9C-6D6B-DC40-A149-3EB0AFBAA20C}">
      <text>
        <r>
          <rPr>
            <b/>
            <sz val="10"/>
            <color rgb="FF000000"/>
            <rFont val="Tahoma"/>
            <family val="2"/>
          </rPr>
          <t>Magnus Liljedahl:</t>
        </r>
        <r>
          <rPr>
            <sz val="10"/>
            <color rgb="FF000000"/>
            <rFont val="Tahoma"/>
            <family val="2"/>
          </rPr>
          <t xml:space="preserve">
</t>
        </r>
        <r>
          <rPr>
            <sz val="10"/>
            <color rgb="FF000000"/>
            <rFont val="Tahoma"/>
            <family val="2"/>
          </rPr>
          <t>Adde year amount of $1,294 to the sum of $28,691. Please see Addendum "A"</t>
        </r>
      </text>
    </comment>
  </commentList>
</comments>
</file>

<file path=xl/sharedStrings.xml><?xml version="1.0" encoding="utf-8"?>
<sst xmlns="http://schemas.openxmlformats.org/spreadsheetml/2006/main" count="423" uniqueCount="197">
  <si>
    <t>(Program Services)</t>
  </si>
  <si>
    <t>General Program</t>
  </si>
  <si>
    <t>VA Sailing</t>
  </si>
  <si>
    <t>Youth Sailing</t>
  </si>
  <si>
    <t>Adaptive Sailing</t>
  </si>
  <si>
    <t>Boat Rentals</t>
  </si>
  <si>
    <t>Adult Sailing Instruction</t>
  </si>
  <si>
    <t>Total Program Services</t>
  </si>
  <si>
    <t>Management</t>
  </si>
  <si>
    <t>(Fundraising)</t>
  </si>
  <si>
    <t>General</t>
  </si>
  <si>
    <t>Income</t>
  </si>
  <si>
    <t>4010 · Contributed Support</t>
  </si>
  <si>
    <t>4012 · Donations - Individuals</t>
  </si>
  <si>
    <t>4020 · Donations - Corporate</t>
  </si>
  <si>
    <t>4230 · Donations - Foundation</t>
  </si>
  <si>
    <t>4010 · Contributed Support - Other</t>
  </si>
  <si>
    <t>5300 · Earned Revenue</t>
  </si>
  <si>
    <t>5460 · Merchandise Sales</t>
  </si>
  <si>
    <t>5315 · Youth Sailing Instruction</t>
  </si>
  <si>
    <t>5310 · Adult Sailing Instruction</t>
  </si>
  <si>
    <t>5320 · Boat Charters &amp; Excursions</t>
  </si>
  <si>
    <t>5490 · Special Events &amp; Corp Regattas</t>
  </si>
  <si>
    <t>5800 · Other Income</t>
  </si>
  <si>
    <t>5820 · Credit Card Points</t>
  </si>
  <si>
    <t>Total Income</t>
  </si>
  <si>
    <t>Expense</t>
  </si>
  <si>
    <t>7200 · Personnel Expenses</t>
  </si>
  <si>
    <t>7205 · Salaries</t>
  </si>
  <si>
    <t>7220 · Background Screening</t>
  </si>
  <si>
    <t>7240 · Federal Payroll Tax</t>
  </si>
  <si>
    <t>7250 · Professional Development</t>
  </si>
  <si>
    <t>7260 · Payroll Processing Fees</t>
  </si>
  <si>
    <t>Total 7200 · Personnel Expenses</t>
  </si>
  <si>
    <t>7400 · Boat Operations</t>
  </si>
  <si>
    <t>7441 · Support Boat Charter</t>
  </si>
  <si>
    <t>7415 · Volunteer Appreciation</t>
  </si>
  <si>
    <t>7405 · Boat Supplies</t>
  </si>
  <si>
    <t>7410 · Coach Fees</t>
  </si>
  <si>
    <t>7420 · Depreciation - Boat Operations</t>
  </si>
  <si>
    <t>7525 · Food &amp; Beverage - Programs</t>
  </si>
  <si>
    <t>7430 · Insurance - Boat Operations</t>
  </si>
  <si>
    <t>7432 · Internet - Marine</t>
  </si>
  <si>
    <t>7440 · Rent - Boat Storage</t>
  </si>
  <si>
    <t>7445 · R &amp; M - Boats &amp; Equipment</t>
  </si>
  <si>
    <t>7450 · Safety Boat Expenses</t>
  </si>
  <si>
    <t>7457 · Sails &amp; Covers</t>
  </si>
  <si>
    <t>7480 · Uniforms</t>
  </si>
  <si>
    <t>Total 7400 · Boat Operations</t>
  </si>
  <si>
    <t>8200 · General &amp; Administrative</t>
  </si>
  <si>
    <t>8212 · Auto Expense - Mileage</t>
  </si>
  <si>
    <t>8220 · Bank Charges</t>
  </si>
  <si>
    <t>8235 · Classroom Materials</t>
  </si>
  <si>
    <t>8240 · Computer Expenses</t>
  </si>
  <si>
    <t>8242 · Internet - Office</t>
  </si>
  <si>
    <t>8248 · Software Expenses</t>
  </si>
  <si>
    <t>8250 · Credit Card Fees</t>
  </si>
  <si>
    <t>8260 · Depreciation - Office Equipment</t>
  </si>
  <si>
    <t>8270 · Dues</t>
  </si>
  <si>
    <t>8292 · Interest</t>
  </si>
  <si>
    <t>8298 · Licenses &amp; Fees</t>
  </si>
  <si>
    <t>8300 · Marketing &amp; Promotion</t>
  </si>
  <si>
    <t>8320 · Fundraising Events</t>
  </si>
  <si>
    <t>8340 · Internet - Marketing</t>
  </si>
  <si>
    <t>8355 · Marketing &amp; Promotion</t>
  </si>
  <si>
    <t>8360 · Printing &amp; Copying</t>
  </si>
  <si>
    <t>8363 · Web Site Costs</t>
  </si>
  <si>
    <t>8364 · Meal Expense</t>
  </si>
  <si>
    <t>8370 · Memberships</t>
  </si>
  <si>
    <t>8375 · Office Supplies</t>
  </si>
  <si>
    <t>8377 · Postage &amp; Delivery</t>
  </si>
  <si>
    <t>8380 · Professional Services</t>
  </si>
  <si>
    <t>8382 · Accounting</t>
  </si>
  <si>
    <t>8420 · Rent - Office</t>
  </si>
  <si>
    <t>8450 · Telephone - Cell</t>
  </si>
  <si>
    <t>8452 · Telephone - Office</t>
  </si>
  <si>
    <t>8460 · Travel Expenses</t>
  </si>
  <si>
    <t>Total Expense</t>
  </si>
  <si>
    <t>Total</t>
  </si>
  <si>
    <t>Total Contributed Support</t>
  </si>
  <si>
    <t>Total Earned Revenue</t>
  </si>
  <si>
    <t>Total Other Income</t>
  </si>
  <si>
    <t>Net Income (Loss)</t>
  </si>
  <si>
    <t>Total G &amp; A</t>
  </si>
  <si>
    <t xml:space="preserve"> </t>
  </si>
  <si>
    <t>General Program Services</t>
  </si>
  <si>
    <t>General Fundraising</t>
  </si>
  <si>
    <t>Description</t>
  </si>
  <si>
    <t>RS Venture</t>
  </si>
  <si>
    <t>RS Feva</t>
  </si>
  <si>
    <t xml:space="preserve">Sonar </t>
  </si>
  <si>
    <t>Castoldi</t>
  </si>
  <si>
    <t>RSV 1</t>
  </si>
  <si>
    <t>RSV 2</t>
  </si>
  <si>
    <t>RSF 1</t>
  </si>
  <si>
    <t>RSF 2</t>
  </si>
  <si>
    <t>RSF 3</t>
  </si>
  <si>
    <t>RSF 4</t>
  </si>
  <si>
    <t>RSF 5</t>
  </si>
  <si>
    <t xml:space="preserve"> RSF 6 </t>
  </si>
  <si>
    <t>55k</t>
  </si>
  <si>
    <t>Hull Repair</t>
  </si>
  <si>
    <t>Rub Railing</t>
  </si>
  <si>
    <t>N/A</t>
  </si>
  <si>
    <t>Rudder head</t>
  </si>
  <si>
    <t>Tiller</t>
  </si>
  <si>
    <t>Tiller extension</t>
  </si>
  <si>
    <t>Blade</t>
  </si>
  <si>
    <t>Gudgeon Plate</t>
  </si>
  <si>
    <t>Daggerboard</t>
  </si>
  <si>
    <t>Bottom Seal</t>
  </si>
  <si>
    <t>Center board</t>
  </si>
  <si>
    <t>Keel</t>
  </si>
  <si>
    <t>Mast</t>
  </si>
  <si>
    <t>Boom</t>
  </si>
  <si>
    <t>Shrouds</t>
  </si>
  <si>
    <t>Forstay</t>
  </si>
  <si>
    <t>Backstay</t>
  </si>
  <si>
    <t>Halyards</t>
  </si>
  <si>
    <t>Sheets</t>
  </si>
  <si>
    <t>Trim lines</t>
  </si>
  <si>
    <t>Blocks</t>
  </si>
  <si>
    <t>Cleats</t>
  </si>
  <si>
    <t xml:space="preserve">Main </t>
  </si>
  <si>
    <t>Jib</t>
  </si>
  <si>
    <t>Spinnacker</t>
  </si>
  <si>
    <t>Boat covers</t>
  </si>
  <si>
    <t>Dolly</t>
  </si>
  <si>
    <t>Compass</t>
  </si>
  <si>
    <t>Tarps</t>
  </si>
  <si>
    <t>Engine service</t>
  </si>
  <si>
    <t>Batteries</t>
  </si>
  <si>
    <t>Inflateable pontoons</t>
  </si>
  <si>
    <t>Standing Rigging</t>
  </si>
  <si>
    <t>Handy Lock Jaw for TB</t>
  </si>
  <si>
    <t>CSJ33.603</t>
  </si>
  <si>
    <t>Forestay/Headstay</t>
  </si>
  <si>
    <t>Shrouds - Lower (each)</t>
  </si>
  <si>
    <t>Shrouds - Upper (each)</t>
  </si>
  <si>
    <t>Turnbuckle HL Upper/Lower</t>
  </si>
  <si>
    <t>CSJ01 115</t>
  </si>
  <si>
    <t>Turnbuckle 5/32" Open Body</t>
  </si>
  <si>
    <t>CSJ42.115</t>
  </si>
  <si>
    <t>Running Rigging</t>
  </si>
  <si>
    <t>Cunningham</t>
  </si>
  <si>
    <t>Downhaul/Foreguy</t>
  </si>
  <si>
    <t>Jib Halyard (1/4" x 70')</t>
  </si>
  <si>
    <t>Jib Sheets (continuous)</t>
  </si>
  <si>
    <t>Main Halyard (Hi-tech low stretch)</t>
  </si>
  <si>
    <t>Main Sheet</t>
  </si>
  <si>
    <t>Spin Halyard (1/4" x 58')</t>
  </si>
  <si>
    <t>Spinnaker Sheets - Tapered (each)</t>
  </si>
  <si>
    <t>Topping Lift (1/4" x 38')</t>
  </si>
  <si>
    <t>Tweekers (each)</t>
  </si>
  <si>
    <t>Rudder</t>
  </si>
  <si>
    <t>Mylar rudder piece</t>
  </si>
  <si>
    <t>Rudder Bearing - Large (hulls #522 and up)</t>
  </si>
  <si>
    <t>Rudder Bushing 1/4"</t>
  </si>
  <si>
    <t>Rudder Head with Bolts</t>
  </si>
  <si>
    <t>Rudder Pin</t>
  </si>
  <si>
    <t>Rudder Tube - Plate Cover</t>
  </si>
  <si>
    <t>Tiller Extension</t>
  </si>
  <si>
    <t>RONRF3131</t>
  </si>
  <si>
    <t>Tiller Head S/S w/ Bolts</t>
  </si>
  <si>
    <t>Trailer Repair</t>
  </si>
  <si>
    <t>#7457</t>
  </si>
  <si>
    <t>Sails &amp; Covers</t>
  </si>
  <si>
    <t>#7445</t>
  </si>
  <si>
    <t>Parts of Boat</t>
  </si>
  <si>
    <t>N'A</t>
  </si>
  <si>
    <t>Miscellaneous</t>
  </si>
  <si>
    <t>Expense Code    Total</t>
  </si>
  <si>
    <t>Sonar</t>
  </si>
  <si>
    <t>New Boat</t>
  </si>
  <si>
    <t>Account     Code</t>
  </si>
  <si>
    <t>5390 · Special Events &amp; Corp Regattas</t>
  </si>
  <si>
    <t>5390 · Merchandise Sales</t>
  </si>
  <si>
    <t xml:space="preserve">   8242 · Internet - Office</t>
  </si>
  <si>
    <t xml:space="preserve">   8248 · Software Expenses</t>
  </si>
  <si>
    <t xml:space="preserve">   8320 · Fundraising Events</t>
  </si>
  <si>
    <t xml:space="preserve">   8340 · Internet - Marketing</t>
  </si>
  <si>
    <t xml:space="preserve">   8355 · Marketing &amp; Promotion</t>
  </si>
  <si>
    <t xml:space="preserve">   8360 · Printing &amp; Copying</t>
  </si>
  <si>
    <t xml:space="preserve">   8363 · Web Site Costs</t>
  </si>
  <si>
    <t xml:space="preserve">   8382 · Accounting</t>
  </si>
  <si>
    <t xml:space="preserve">   7205 · Salaries</t>
  </si>
  <si>
    <t xml:space="preserve">   7405 · Boat Supplies</t>
  </si>
  <si>
    <t xml:space="preserve">   7410 · Coach Fees</t>
  </si>
  <si>
    <t>Team Paradise Sailing Operating Cash Flow May 31, 2024 Budget</t>
  </si>
  <si>
    <t>5/31/2023         Year End</t>
  </si>
  <si>
    <t>7420 · Depreciation - Boat Opts.</t>
  </si>
  <si>
    <t>7525 · Food &amp; Beverage</t>
  </si>
  <si>
    <t>7430 · Insurance - Boat Opts.</t>
  </si>
  <si>
    <t>Team Paradise Sailing              Operating Cash Flow                          May 31, 2024 Budget</t>
  </si>
  <si>
    <t>5/31/23 Year End</t>
  </si>
  <si>
    <t>Managem.</t>
  </si>
  <si>
    <t>5/31/2023 Year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</si>
</sst>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1" x14ac:knownFonts="1">
    <font>
      <sz val="12"/>
      <color theme="1"/>
      <name val="Arial"/>
      <family val="2"/>
    </font>
    <font>
      <sz val="10"/>
      <name val="Arial"/>
      <family val="2"/>
    </font>
    <font>
      <b/>
      <sz val="10"/>
      <color rgb="FF323232"/>
      <name val="Arial"/>
      <family val="2"/>
    </font>
    <font>
      <sz val="10"/>
      <color theme="1"/>
      <name val="Arial"/>
      <family val="2"/>
    </font>
    <font>
      <sz val="10"/>
      <color rgb="FF323232"/>
      <name val="Arial"/>
      <family val="2"/>
    </font>
    <font>
      <sz val="10"/>
      <color rgb="FF000000"/>
      <name val="Tahoma"/>
      <family val="2"/>
    </font>
    <font>
      <b/>
      <sz val="10"/>
      <color rgb="FF000000"/>
      <name val="Tahoma"/>
      <family val="2"/>
    </font>
    <font>
      <b/>
      <sz val="14"/>
      <color rgb="FF323232"/>
      <name val="Arial"/>
      <family val="2"/>
    </font>
    <font>
      <sz val="12"/>
      <color theme="1"/>
      <name val="Arial"/>
      <family val="2"/>
    </font>
    <font>
      <sz val="10"/>
      <color rgb="FF000000"/>
      <name val="Arial"/>
      <family val="2"/>
    </font>
    <font>
      <b/>
      <sz val="10"/>
      <color theme="1"/>
      <name val="Arial"/>
      <family val="2"/>
    </font>
    <font>
      <sz val="10"/>
      <color rgb="FF333333"/>
      <name val="Arial"/>
      <family val="2"/>
    </font>
    <font>
      <b/>
      <sz val="10"/>
      <color theme="1"/>
      <name val="Calibri"/>
      <family val="2"/>
      <scheme val="minor"/>
    </font>
    <font>
      <b/>
      <sz val="10"/>
      <color rgb="FF202124"/>
      <name val="Arial"/>
      <family val="2"/>
    </font>
    <font>
      <sz val="10"/>
      <color theme="1"/>
      <name val="Calibri"/>
      <family val="2"/>
      <scheme val="minor"/>
    </font>
    <font>
      <sz val="10"/>
      <color rgb="FF333399"/>
      <name val="Arial"/>
      <family val="2"/>
    </font>
    <font>
      <b/>
      <sz val="10"/>
      <color rgb="FF333333"/>
      <name val="Arial"/>
      <family val="2"/>
    </font>
    <font>
      <b/>
      <sz val="12"/>
      <color theme="1"/>
      <name val="Arial"/>
      <family val="2"/>
    </font>
    <font>
      <b/>
      <sz val="10"/>
      <color rgb="FF000000"/>
      <name val="Arial"/>
      <family val="2"/>
    </font>
    <font>
      <b/>
      <sz val="12"/>
      <color rgb="FF000000"/>
      <name val="Tahoma"/>
      <family val="2"/>
    </font>
    <font>
      <sz val="12"/>
      <color rgb="FF000000"/>
      <name val="Tahoma"/>
      <family val="2"/>
    </font>
  </fonts>
  <fills count="4">
    <fill>
      <patternFill patternType="none"/>
    </fill>
    <fill>
      <patternFill patternType="gray125"/>
    </fill>
    <fill>
      <patternFill patternType="solid">
        <fgColor rgb="FF92D050"/>
        <bgColor indexed="64"/>
      </patternFill>
    </fill>
    <fill>
      <patternFill patternType="solid">
        <fgColor rgb="FF00B0F0"/>
        <bgColor indexed="64"/>
      </patternFill>
    </fill>
  </fills>
  <borders count="61">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s>
  <cellStyleXfs count="4">
    <xf numFmtId="0" fontId="0" fillId="0" borderId="0"/>
    <xf numFmtId="0" fontId="1" fillId="0" borderId="0"/>
    <xf numFmtId="44" fontId="8" fillId="0" borderId="0" applyFont="0" applyFill="0" applyBorder="0" applyAlignment="0" applyProtection="0"/>
    <xf numFmtId="43" fontId="8" fillId="0" borderId="0" applyFont="0" applyFill="0" applyBorder="0" applyAlignment="0" applyProtection="0"/>
  </cellStyleXfs>
  <cellXfs count="297">
    <xf numFmtId="0" fontId="0" fillId="0" borderId="0" xfId="0"/>
    <xf numFmtId="0" fontId="0" fillId="0" borderId="0" xfId="0" applyAlignment="1">
      <alignment horizontal="center" wrapText="1"/>
    </xf>
    <xf numFmtId="0" fontId="2" fillId="0" borderId="0" xfId="0" applyFont="1"/>
    <xf numFmtId="49" fontId="2" fillId="0" borderId="0" xfId="0" applyNumberFormat="1" applyFont="1" applyAlignment="1">
      <alignment horizontal="center" wrapText="1"/>
    </xf>
    <xf numFmtId="49" fontId="2" fillId="0" borderId="0" xfId="0" applyNumberFormat="1" applyFont="1"/>
    <xf numFmtId="49" fontId="2" fillId="0" borderId="0" xfId="0" applyNumberFormat="1" applyFont="1" applyAlignment="1">
      <alignment horizontal="right"/>
    </xf>
    <xf numFmtId="41" fontId="2" fillId="0" borderId="0" xfId="0" applyNumberFormat="1" applyFont="1" applyAlignment="1">
      <alignment horizontal="center" wrapText="1"/>
    </xf>
    <xf numFmtId="41" fontId="3" fillId="0" borderId="0" xfId="0" applyNumberFormat="1" applyFont="1" applyAlignment="1">
      <alignment horizontal="center" wrapText="1"/>
    </xf>
    <xf numFmtId="41" fontId="0" fillId="0" borderId="0" xfId="0" applyNumberFormat="1" applyAlignment="1">
      <alignment horizontal="center" wrapText="1"/>
    </xf>
    <xf numFmtId="41" fontId="2" fillId="0" borderId="1" xfId="0" applyNumberFormat="1" applyFont="1" applyBorder="1" applyAlignment="1">
      <alignment horizontal="center" wrapText="1"/>
    </xf>
    <xf numFmtId="41" fontId="4" fillId="0" borderId="0" xfId="0" applyNumberFormat="1" applyFont="1"/>
    <xf numFmtId="41" fontId="0" fillId="0" borderId="0" xfId="0" applyNumberFormat="1"/>
    <xf numFmtId="41" fontId="3" fillId="0" borderId="0" xfId="0" applyNumberFormat="1" applyFont="1"/>
    <xf numFmtId="49" fontId="2" fillId="0" borderId="2" xfId="0" applyNumberFormat="1" applyFont="1" applyBorder="1"/>
    <xf numFmtId="41" fontId="4" fillId="0" borderId="2" xfId="0" applyNumberFormat="1" applyFont="1" applyBorder="1"/>
    <xf numFmtId="49" fontId="2" fillId="0" borderId="2" xfId="0" applyNumberFormat="1" applyFont="1" applyBorder="1" applyAlignment="1">
      <alignment horizontal="left" indent="1"/>
    </xf>
    <xf numFmtId="49" fontId="2" fillId="0" borderId="2" xfId="0" applyNumberFormat="1" applyFont="1" applyBorder="1" applyAlignment="1">
      <alignment horizontal="right"/>
    </xf>
    <xf numFmtId="49" fontId="2" fillId="0" borderId="4" xfId="0" applyNumberFormat="1" applyFont="1" applyBorder="1" applyAlignment="1">
      <alignment horizontal="right"/>
    </xf>
    <xf numFmtId="41" fontId="4" fillId="0" borderId="5" xfId="0" applyNumberFormat="1" applyFont="1" applyBorder="1"/>
    <xf numFmtId="41" fontId="2" fillId="0" borderId="3" xfId="0" applyNumberFormat="1" applyFont="1" applyBorder="1"/>
    <xf numFmtId="0" fontId="2" fillId="0" borderId="2" xfId="0" applyFont="1" applyBorder="1"/>
    <xf numFmtId="41" fontId="2" fillId="0" borderId="6" xfId="0" applyNumberFormat="1" applyFont="1" applyBorder="1"/>
    <xf numFmtId="41" fontId="2" fillId="0" borderId="5" xfId="0" applyNumberFormat="1" applyFont="1" applyBorder="1"/>
    <xf numFmtId="41" fontId="4" fillId="2" borderId="2" xfId="0" applyNumberFormat="1" applyFont="1" applyFill="1" applyBorder="1"/>
    <xf numFmtId="41" fontId="4" fillId="2" borderId="5" xfId="0" applyNumberFormat="1" applyFont="1" applyFill="1" applyBorder="1"/>
    <xf numFmtId="41" fontId="2" fillId="2" borderId="2" xfId="0" applyNumberFormat="1" applyFont="1" applyFill="1" applyBorder="1"/>
    <xf numFmtId="41" fontId="3" fillId="0" borderId="2" xfId="2" applyNumberFormat="1" applyFont="1" applyFill="1" applyBorder="1" applyAlignment="1">
      <alignment horizontal="center" vertical="center"/>
    </xf>
    <xf numFmtId="41" fontId="3" fillId="0" borderId="5" xfId="2" applyNumberFormat="1" applyFont="1" applyFill="1" applyBorder="1" applyAlignment="1">
      <alignment horizontal="center" vertical="center"/>
    </xf>
    <xf numFmtId="41" fontId="3" fillId="0" borderId="0" xfId="0" applyNumberFormat="1" applyFont="1" applyAlignment="1">
      <alignment horizontal="center" vertical="center"/>
    </xf>
    <xf numFmtId="41" fontId="3" fillId="0" borderId="33" xfId="2" applyNumberFormat="1" applyFont="1" applyFill="1" applyBorder="1" applyAlignment="1">
      <alignment horizontal="center" vertical="center"/>
    </xf>
    <xf numFmtId="41" fontId="3" fillId="0" borderId="0" xfId="2" applyNumberFormat="1" applyFont="1" applyFill="1" applyBorder="1" applyAlignment="1">
      <alignment horizontal="center" vertical="center"/>
    </xf>
    <xf numFmtId="41" fontId="10" fillId="0" borderId="29" xfId="0" applyNumberFormat="1" applyFont="1" applyBorder="1" applyAlignment="1">
      <alignment horizontal="center" vertical="center"/>
    </xf>
    <xf numFmtId="41" fontId="10" fillId="0" borderId="33" xfId="2" applyNumberFormat="1" applyFont="1" applyFill="1" applyBorder="1" applyAlignment="1">
      <alignment horizontal="center" vertical="center"/>
    </xf>
    <xf numFmtId="41" fontId="10" fillId="0" borderId="10" xfId="0" applyNumberFormat="1" applyFont="1" applyBorder="1" applyAlignment="1">
      <alignment horizontal="center" vertical="center" wrapText="1"/>
    </xf>
    <xf numFmtId="41" fontId="10" fillId="0" borderId="23" xfId="0" applyNumberFormat="1" applyFont="1" applyBorder="1" applyAlignment="1">
      <alignment horizontal="center" vertical="center" wrapText="1"/>
    </xf>
    <xf numFmtId="41" fontId="3" fillId="0" borderId="2" xfId="2" applyNumberFormat="1" applyFont="1" applyFill="1" applyBorder="1" applyAlignment="1">
      <alignment horizontal="center" vertical="center" wrapText="1"/>
    </xf>
    <xf numFmtId="41" fontId="3" fillId="0" borderId="2" xfId="0" applyNumberFormat="1" applyFont="1" applyBorder="1" applyAlignment="1">
      <alignment horizontal="center" vertical="center"/>
    </xf>
    <xf numFmtId="41" fontId="3" fillId="0" borderId="23" xfId="0" applyNumberFormat="1" applyFont="1" applyBorder="1" applyAlignment="1">
      <alignment horizontal="center" vertical="center"/>
    </xf>
    <xf numFmtId="41" fontId="3" fillId="0" borderId="34" xfId="0" applyNumberFormat="1" applyFont="1" applyBorder="1" applyAlignment="1">
      <alignment horizontal="left" vertical="center"/>
    </xf>
    <xf numFmtId="41" fontId="3" fillId="0" borderId="4" xfId="2" applyNumberFormat="1" applyFont="1" applyFill="1" applyBorder="1" applyAlignment="1">
      <alignment horizontal="center" vertical="center" wrapText="1"/>
    </xf>
    <xf numFmtId="41" fontId="3" fillId="0" borderId="4" xfId="2" applyNumberFormat="1" applyFont="1" applyFill="1" applyBorder="1" applyAlignment="1">
      <alignment horizontal="center" vertical="center"/>
    </xf>
    <xf numFmtId="41" fontId="3" fillId="0" borderId="9" xfId="2" applyNumberFormat="1" applyFont="1" applyFill="1" applyBorder="1" applyAlignment="1">
      <alignment horizontal="center" vertical="center"/>
    </xf>
    <xf numFmtId="41" fontId="3" fillId="0" borderId="5" xfId="2" applyNumberFormat="1" applyFont="1" applyFill="1" applyBorder="1" applyAlignment="1">
      <alignment horizontal="center" vertical="center" wrapText="1"/>
    </xf>
    <xf numFmtId="41" fontId="11" fillId="0" borderId="2" xfId="2" applyNumberFormat="1" applyFont="1" applyFill="1" applyBorder="1" applyAlignment="1">
      <alignment wrapText="1"/>
    </xf>
    <xf numFmtId="41" fontId="3" fillId="0" borderId="34" xfId="0" applyNumberFormat="1" applyFont="1" applyBorder="1" applyAlignment="1">
      <alignment horizontal="left" vertical="center" indent="1"/>
    </xf>
    <xf numFmtId="41" fontId="14" fillId="0" borderId="2" xfId="2" applyNumberFormat="1" applyFont="1" applyFill="1" applyBorder="1" applyAlignment="1">
      <alignment horizontal="center" vertical="center"/>
    </xf>
    <xf numFmtId="41" fontId="14" fillId="0" borderId="2" xfId="2" applyNumberFormat="1" applyFont="1" applyFill="1" applyBorder="1" applyAlignment="1">
      <alignment horizontal="center" vertical="center" wrapText="1"/>
    </xf>
    <xf numFmtId="41" fontId="3" fillId="0" borderId="31" xfId="2" applyNumberFormat="1" applyFont="1" applyFill="1" applyBorder="1" applyAlignment="1">
      <alignment horizontal="center" vertical="center"/>
    </xf>
    <xf numFmtId="41" fontId="3" fillId="0" borderId="0" xfId="2" applyNumberFormat="1" applyFont="1" applyFill="1" applyBorder="1" applyAlignment="1">
      <alignment horizontal="center" vertical="center" wrapText="1"/>
    </xf>
    <xf numFmtId="41" fontId="3" fillId="0" borderId="0" xfId="0" applyNumberFormat="1" applyFont="1" applyAlignment="1">
      <alignment horizontal="right" vertical="center"/>
    </xf>
    <xf numFmtId="41" fontId="10" fillId="0" borderId="0" xfId="0" applyNumberFormat="1" applyFont="1" applyAlignment="1">
      <alignment horizontal="center" vertical="center"/>
    </xf>
    <xf numFmtId="41" fontId="10" fillId="0" borderId="39" xfId="2" applyNumberFormat="1" applyFont="1" applyFill="1" applyBorder="1" applyAlignment="1">
      <alignment wrapText="1"/>
    </xf>
    <xf numFmtId="41" fontId="10" fillId="0" borderId="37" xfId="2" applyNumberFormat="1" applyFont="1" applyFill="1" applyBorder="1" applyAlignment="1">
      <alignment wrapText="1"/>
    </xf>
    <xf numFmtId="0" fontId="3" fillId="0" borderId="0" xfId="0" applyFont="1" applyAlignment="1">
      <alignment horizontal="left" vertical="center"/>
    </xf>
    <xf numFmtId="164" fontId="3" fillId="0" borderId="0" xfId="2" applyNumberFormat="1" applyFont="1" applyFill="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center"/>
    </xf>
    <xf numFmtId="0" fontId="12" fillId="0" borderId="0" xfId="0" applyFont="1" applyAlignment="1">
      <alignment horizontal="left" vertical="center"/>
    </xf>
    <xf numFmtId="0" fontId="3" fillId="0" borderId="20" xfId="0" applyFont="1" applyBorder="1" applyAlignment="1">
      <alignment horizontal="left" vertical="top" wrapText="1"/>
    </xf>
    <xf numFmtId="0" fontId="15" fillId="0" borderId="20" xfId="0" applyFont="1" applyBorder="1" applyAlignment="1">
      <alignment horizontal="left" vertical="top" wrapText="1"/>
    </xf>
    <xf numFmtId="164" fontId="15" fillId="0" borderId="21" xfId="2" applyNumberFormat="1" applyFont="1" applyFill="1" applyBorder="1" applyAlignment="1">
      <alignment vertical="top" wrapText="1"/>
    </xf>
    <xf numFmtId="164" fontId="3" fillId="0" borderId="0" xfId="2" applyNumberFormat="1" applyFont="1" applyFill="1" applyAlignment="1">
      <alignment horizontal="center" vertical="center"/>
    </xf>
    <xf numFmtId="0" fontId="3" fillId="0" borderId="0" xfId="0" applyFont="1" applyAlignment="1">
      <alignment horizontal="center" vertical="center"/>
    </xf>
    <xf numFmtId="164" fontId="3" fillId="0" borderId="0" xfId="2" applyNumberFormat="1" applyFont="1" applyFill="1" applyBorder="1" applyAlignment="1">
      <alignment horizontal="center" vertical="top" wrapText="1"/>
    </xf>
    <xf numFmtId="0" fontId="3" fillId="0" borderId="0" xfId="0" applyFont="1" applyAlignment="1">
      <alignment horizontal="center" vertical="top" wrapText="1"/>
    </xf>
    <xf numFmtId="164" fontId="11" fillId="0" borderId="23" xfId="2" applyNumberFormat="1" applyFont="1" applyFill="1" applyBorder="1" applyAlignment="1">
      <alignment vertical="top" wrapText="1"/>
    </xf>
    <xf numFmtId="164" fontId="3" fillId="0" borderId="0" xfId="2" applyNumberFormat="1" applyFont="1" applyFill="1" applyAlignment="1">
      <alignment horizontal="left" vertical="top" wrapText="1"/>
    </xf>
    <xf numFmtId="0" fontId="3" fillId="0" borderId="0" xfId="0" applyFont="1" applyAlignment="1">
      <alignment horizontal="left" vertical="top" wrapText="1"/>
    </xf>
    <xf numFmtId="0" fontId="11" fillId="0" borderId="17" xfId="0" applyFont="1" applyBorder="1" applyAlignment="1">
      <alignment vertical="top" wrapText="1"/>
    </xf>
    <xf numFmtId="0" fontId="11" fillId="0" borderId="17" xfId="0" applyFont="1" applyBorder="1" applyAlignment="1">
      <alignment horizontal="left" vertical="top" wrapText="1"/>
    </xf>
    <xf numFmtId="0" fontId="3" fillId="0" borderId="17" xfId="0" applyFont="1" applyBorder="1" applyAlignment="1">
      <alignment horizontal="left" vertical="top" wrapText="1"/>
    </xf>
    <xf numFmtId="164" fontId="11" fillId="0" borderId="24" xfId="2" applyNumberFormat="1" applyFont="1" applyFill="1" applyBorder="1" applyAlignment="1">
      <alignment vertical="top" wrapText="1"/>
    </xf>
    <xf numFmtId="0" fontId="3" fillId="0" borderId="0" xfId="0" applyFont="1"/>
    <xf numFmtId="0" fontId="3" fillId="0" borderId="0" xfId="0" applyFont="1" applyAlignment="1">
      <alignment horizontal="center"/>
    </xf>
    <xf numFmtId="0" fontId="3" fillId="0" borderId="20" xfId="0" applyFont="1" applyBorder="1" applyAlignment="1">
      <alignment horizontal="center" vertical="top" wrapText="1"/>
    </xf>
    <xf numFmtId="0" fontId="3" fillId="0" borderId="17" xfId="0" applyFont="1" applyBorder="1" applyAlignment="1">
      <alignment horizontal="center" vertical="top" wrapText="1"/>
    </xf>
    <xf numFmtId="41" fontId="10" fillId="0" borderId="34" xfId="0" applyNumberFormat="1" applyFont="1" applyBorder="1" applyAlignment="1">
      <alignment horizontal="left" vertical="center"/>
    </xf>
    <xf numFmtId="41" fontId="3" fillId="0" borderId="30" xfId="0" applyNumberFormat="1" applyFont="1" applyBorder="1" applyAlignment="1">
      <alignment horizontal="left" vertical="center" indent="1"/>
    </xf>
    <xf numFmtId="41" fontId="10" fillId="0" borderId="3" xfId="2" applyNumberFormat="1" applyFont="1" applyFill="1" applyBorder="1" applyAlignment="1">
      <alignment horizontal="center" vertical="center" wrapText="1"/>
    </xf>
    <xf numFmtId="41" fontId="10" fillId="0" borderId="3" xfId="0" applyNumberFormat="1" applyFont="1" applyBorder="1" applyAlignment="1">
      <alignment horizontal="center" vertical="center"/>
    </xf>
    <xf numFmtId="41" fontId="14" fillId="0" borderId="5" xfId="2" applyNumberFormat="1" applyFont="1" applyFill="1" applyBorder="1" applyAlignment="1">
      <alignment horizontal="center" vertical="center"/>
    </xf>
    <xf numFmtId="41" fontId="10" fillId="0" borderId="41" xfId="2" applyNumberFormat="1" applyFont="1" applyFill="1" applyBorder="1" applyAlignment="1">
      <alignment wrapText="1"/>
    </xf>
    <xf numFmtId="164" fontId="10" fillId="0" borderId="26" xfId="2" applyNumberFormat="1" applyFont="1" applyFill="1" applyBorder="1" applyAlignment="1">
      <alignment horizontal="right" vertical="center" wrapText="1"/>
    </xf>
    <xf numFmtId="164" fontId="10" fillId="0" borderId="26" xfId="2" applyNumberFormat="1" applyFont="1" applyFill="1" applyBorder="1" applyAlignment="1">
      <alignment horizontal="center" vertical="center"/>
    </xf>
    <xf numFmtId="164" fontId="10" fillId="0" borderId="27" xfId="2" applyNumberFormat="1" applyFont="1" applyFill="1" applyBorder="1" applyAlignment="1">
      <alignment horizontal="center" vertical="center"/>
    </xf>
    <xf numFmtId="164" fontId="10" fillId="0" borderId="26" xfId="2" applyNumberFormat="1" applyFont="1" applyFill="1" applyBorder="1" applyAlignment="1">
      <alignment horizontal="right" vertical="top" wrapText="1"/>
    </xf>
    <xf numFmtId="164" fontId="10" fillId="0" borderId="26" xfId="2" applyNumberFormat="1" applyFont="1" applyFill="1" applyBorder="1" applyAlignment="1">
      <alignment horizontal="center" vertical="top" wrapText="1"/>
    </xf>
    <xf numFmtId="164" fontId="10" fillId="0" borderId="27" xfId="2" applyNumberFormat="1" applyFont="1" applyFill="1" applyBorder="1" applyAlignment="1">
      <alignment horizontal="center" vertical="top" wrapText="1"/>
    </xf>
    <xf numFmtId="41" fontId="13" fillId="0" borderId="34" xfId="0" applyNumberFormat="1" applyFont="1" applyBorder="1" applyAlignment="1">
      <alignment horizontal="left" vertical="center"/>
    </xf>
    <xf numFmtId="0" fontId="3" fillId="0" borderId="2" xfId="0" applyFont="1" applyBorder="1" applyAlignment="1">
      <alignment horizontal="center" vertical="center"/>
    </xf>
    <xf numFmtId="164" fontId="10" fillId="0" borderId="0" xfId="2" applyNumberFormat="1" applyFont="1" applyFill="1" applyBorder="1" applyAlignment="1">
      <alignment horizontal="right" vertical="center" wrapText="1"/>
    </xf>
    <xf numFmtId="164" fontId="10" fillId="0" borderId="0" xfId="2" applyNumberFormat="1" applyFont="1" applyFill="1" applyBorder="1" applyAlignment="1">
      <alignment horizontal="left" vertical="center"/>
    </xf>
    <xf numFmtId="164" fontId="10" fillId="0" borderId="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3"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3" fillId="0" borderId="33" xfId="2" applyNumberFormat="1" applyFont="1" applyFill="1" applyBorder="1" applyAlignment="1">
      <alignment horizontal="center"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xf>
    <xf numFmtId="164" fontId="3" fillId="0" borderId="37" xfId="2" applyNumberFormat="1" applyFont="1" applyFill="1" applyBorder="1" applyAlignment="1">
      <alignment horizontal="left" vertical="center"/>
    </xf>
    <xf numFmtId="164" fontId="3" fillId="0" borderId="39" xfId="2" applyNumberFormat="1" applyFont="1" applyFill="1" applyBorder="1" applyAlignment="1">
      <alignment horizontal="left" vertical="center"/>
    </xf>
    <xf numFmtId="164" fontId="11" fillId="0" borderId="39" xfId="2" applyNumberFormat="1" applyFont="1" applyFill="1" applyBorder="1" applyAlignment="1">
      <alignment horizontal="left" vertical="center"/>
    </xf>
    <xf numFmtId="164" fontId="11" fillId="0" borderId="37" xfId="2" applyNumberFormat="1" applyFont="1" applyFill="1" applyBorder="1" applyAlignment="1">
      <alignment horizontal="left" vertical="center"/>
    </xf>
    <xf numFmtId="164" fontId="1" fillId="0" borderId="37" xfId="2" applyNumberFormat="1" applyFont="1" applyFill="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6" fillId="0" borderId="2" xfId="0" applyFont="1" applyBorder="1" applyAlignment="1">
      <alignment horizontal="center" vertical="center"/>
    </xf>
    <xf numFmtId="8" fontId="11" fillId="0" borderId="33" xfId="0" applyNumberFormat="1" applyFont="1" applyBorder="1" applyAlignment="1">
      <alignment horizontal="left" vertical="center"/>
    </xf>
    <xf numFmtId="0" fontId="16" fillId="0" borderId="0" xfId="0" applyFont="1" applyAlignment="1">
      <alignment horizontal="right" vertical="center" wrapText="1"/>
    </xf>
    <xf numFmtId="0" fontId="10" fillId="0" borderId="0" xfId="0" applyFont="1" applyAlignment="1">
      <alignment horizontal="left" vertical="center"/>
    </xf>
    <xf numFmtId="164" fontId="10" fillId="0" borderId="0" xfId="2" applyNumberFormat="1" applyFont="1" applyFill="1" applyAlignment="1">
      <alignment horizontal="left" vertical="center"/>
    </xf>
    <xf numFmtId="41" fontId="10" fillId="0" borderId="30" xfId="0" applyNumberFormat="1" applyFont="1" applyBorder="1" applyAlignment="1">
      <alignment horizontal="left" vertical="center"/>
    </xf>
    <xf numFmtId="41" fontId="10" fillId="0" borderId="42" xfId="0" applyNumberFormat="1" applyFont="1" applyBorder="1" applyAlignment="1">
      <alignment horizontal="left" vertical="center"/>
    </xf>
    <xf numFmtId="41" fontId="10" fillId="0" borderId="36" xfId="0" applyNumberFormat="1" applyFont="1" applyBorder="1" applyAlignment="1">
      <alignment horizontal="center" vertical="top" wrapText="1"/>
    </xf>
    <xf numFmtId="41" fontId="10" fillId="0" borderId="5" xfId="2" applyNumberFormat="1" applyFont="1" applyFill="1" applyBorder="1" applyAlignment="1">
      <alignment horizontal="center" vertical="center" wrapText="1"/>
    </xf>
    <xf numFmtId="41" fontId="10" fillId="0" borderId="5" xfId="2" applyNumberFormat="1" applyFont="1" applyFill="1" applyBorder="1" applyAlignment="1">
      <alignment horizontal="center" vertical="center"/>
    </xf>
    <xf numFmtId="37" fontId="10" fillId="0" borderId="5" xfId="2" applyNumberFormat="1" applyFont="1" applyFill="1" applyBorder="1" applyAlignment="1">
      <alignment horizontal="center" vertical="center"/>
    </xf>
    <xf numFmtId="41" fontId="10" fillId="0" borderId="44" xfId="0" applyNumberFormat="1" applyFont="1" applyBorder="1" applyAlignment="1">
      <alignment horizontal="center" vertical="center" wrapText="1"/>
    </xf>
    <xf numFmtId="41" fontId="3" fillId="0" borderId="44" xfId="2" applyNumberFormat="1" applyFont="1" applyFill="1" applyBorder="1" applyAlignment="1">
      <alignment horizontal="center" vertical="center" wrapText="1"/>
    </xf>
    <xf numFmtId="41" fontId="3" fillId="0" borderId="44" xfId="2" applyNumberFormat="1" applyFont="1" applyFill="1" applyBorder="1" applyAlignment="1">
      <alignment horizontal="center" vertical="center"/>
    </xf>
    <xf numFmtId="41" fontId="10" fillId="0" borderId="43" xfId="0" applyNumberFormat="1" applyFont="1" applyBorder="1" applyAlignment="1">
      <alignment horizontal="center" vertical="center"/>
    </xf>
    <xf numFmtId="49" fontId="4" fillId="0" borderId="2" xfId="0" applyNumberFormat="1" applyFont="1" applyBorder="1" applyAlignment="1">
      <alignment horizontal="left" indent="1"/>
    </xf>
    <xf numFmtId="49" fontId="4" fillId="0" borderId="2" xfId="0" applyNumberFormat="1" applyFont="1" applyBorder="1"/>
    <xf numFmtId="41" fontId="2" fillId="0" borderId="2" xfId="0" applyNumberFormat="1" applyFont="1" applyBorder="1"/>
    <xf numFmtId="0" fontId="4" fillId="0" borderId="0" xfId="0" applyFont="1"/>
    <xf numFmtId="49" fontId="4" fillId="0" borderId="0" xfId="0" applyNumberFormat="1" applyFont="1"/>
    <xf numFmtId="41" fontId="4" fillId="0" borderId="7" xfId="0" applyNumberFormat="1" applyFont="1" applyBorder="1"/>
    <xf numFmtId="41" fontId="10" fillId="0" borderId="20" xfId="0" applyNumberFormat="1" applyFont="1" applyBorder="1" applyAlignment="1">
      <alignment horizontal="center" vertical="center"/>
    </xf>
    <xf numFmtId="41" fontId="3" fillId="0" borderId="28" xfId="2" applyNumberFormat="1" applyFont="1" applyFill="1" applyBorder="1" applyAlignment="1">
      <alignment horizontal="center" vertical="center" wrapText="1"/>
    </xf>
    <xf numFmtId="41" fontId="10" fillId="0" borderId="46" xfId="0" applyNumberFormat="1" applyFont="1" applyBorder="1" applyAlignment="1">
      <alignment horizontal="center" vertical="top" wrapText="1"/>
    </xf>
    <xf numFmtId="41" fontId="3" fillId="0" borderId="9" xfId="2" applyNumberFormat="1" applyFont="1" applyFill="1" applyBorder="1" applyAlignment="1">
      <alignment horizontal="center" vertical="center" wrapText="1"/>
    </xf>
    <xf numFmtId="41" fontId="10" fillId="0" borderId="2" xfId="0" applyNumberFormat="1" applyFont="1" applyBorder="1" applyAlignment="1">
      <alignment horizontal="center" vertical="center"/>
    </xf>
    <xf numFmtId="41" fontId="10" fillId="0" borderId="33"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4" fillId="0" borderId="0" xfId="0" applyNumberFormat="1" applyFont="1" applyAlignment="1">
      <alignment horizontal="center" vertical="center"/>
    </xf>
    <xf numFmtId="41" fontId="4" fillId="0" borderId="2" xfId="0" applyNumberFormat="1" applyFont="1" applyBorder="1" applyAlignment="1">
      <alignment horizontal="center" vertical="center"/>
    </xf>
    <xf numFmtId="41" fontId="3" fillId="0" borderId="17" xfId="0" applyNumberFormat="1" applyFont="1" applyBorder="1" applyAlignment="1">
      <alignment horizontal="center" vertical="center"/>
    </xf>
    <xf numFmtId="41" fontId="4" fillId="0" borderId="7" xfId="0" applyNumberFormat="1" applyFont="1" applyBorder="1" applyAlignment="1">
      <alignment horizontal="center" vertical="center"/>
    </xf>
    <xf numFmtId="41" fontId="3" fillId="0" borderId="7" xfId="0" applyNumberFormat="1" applyFont="1" applyBorder="1" applyAlignment="1">
      <alignment horizontal="center" vertical="center"/>
    </xf>
    <xf numFmtId="41" fontId="4" fillId="0" borderId="5" xfId="0" applyNumberFormat="1" applyFont="1" applyBorder="1" applyAlignment="1">
      <alignment horizontal="center" vertical="center"/>
    </xf>
    <xf numFmtId="41" fontId="2" fillId="0" borderId="3" xfId="0" applyNumberFormat="1" applyFont="1" applyBorder="1" applyAlignment="1">
      <alignment horizontal="center" vertical="center"/>
    </xf>
    <xf numFmtId="41" fontId="2" fillId="0" borderId="6" xfId="0" applyNumberFormat="1" applyFont="1" applyBorder="1" applyAlignment="1">
      <alignment horizontal="center" vertical="center"/>
    </xf>
    <xf numFmtId="49" fontId="2" fillId="0" borderId="0" xfId="0" applyNumberFormat="1" applyFont="1" applyAlignment="1">
      <alignment horizontal="center"/>
    </xf>
    <xf numFmtId="41" fontId="2" fillId="0" borderId="2" xfId="0" applyNumberFormat="1" applyFont="1" applyBorder="1" applyAlignment="1">
      <alignment horizontal="center" vertical="center"/>
    </xf>
    <xf numFmtId="41" fontId="3" fillId="0" borderId="0" xfId="0" applyNumberFormat="1" applyFont="1" applyAlignment="1">
      <alignment horizontal="left" vertical="center" textRotation="45" wrapText="1"/>
    </xf>
    <xf numFmtId="0" fontId="0" fillId="0" borderId="0" xfId="0" applyAlignment="1">
      <alignment horizontal="left" vertical="center" textRotation="45" wrapText="1"/>
    </xf>
    <xf numFmtId="49" fontId="4" fillId="0" borderId="5" xfId="0" applyNumberFormat="1" applyFont="1" applyBorder="1" applyAlignment="1">
      <alignment horizontal="left" indent="1"/>
    </xf>
    <xf numFmtId="49" fontId="4" fillId="0" borderId="5" xfId="0" applyNumberFormat="1" applyFont="1" applyBorder="1"/>
    <xf numFmtId="0" fontId="4" fillId="0" borderId="2" xfId="0" applyFont="1" applyBorder="1"/>
    <xf numFmtId="41" fontId="3" fillId="0" borderId="0" xfId="0" applyNumberFormat="1" applyFont="1" applyAlignment="1">
      <alignment horizontal="center"/>
    </xf>
    <xf numFmtId="41" fontId="4" fillId="0" borderId="0" xfId="0" applyNumberFormat="1" applyFont="1" applyAlignment="1">
      <alignment horizontal="center"/>
    </xf>
    <xf numFmtId="41" fontId="4" fillId="0" borderId="2" xfId="0" applyNumberFormat="1" applyFont="1" applyBorder="1" applyAlignment="1">
      <alignment horizontal="center"/>
    </xf>
    <xf numFmtId="41" fontId="2" fillId="0" borderId="2" xfId="0" applyNumberFormat="1" applyFont="1" applyBorder="1" applyAlignment="1">
      <alignment horizontal="center"/>
    </xf>
    <xf numFmtId="41" fontId="4" fillId="0" borderId="5" xfId="0" applyNumberFormat="1" applyFont="1" applyBorder="1" applyAlignment="1">
      <alignment horizontal="center"/>
    </xf>
    <xf numFmtId="41" fontId="4" fillId="0" borderId="7" xfId="0" applyNumberFormat="1" applyFont="1" applyBorder="1" applyAlignment="1">
      <alignment horizontal="center"/>
    </xf>
    <xf numFmtId="41" fontId="2" fillId="0" borderId="3" xfId="0" applyNumberFormat="1" applyFont="1" applyBorder="1" applyAlignment="1">
      <alignment horizontal="center"/>
    </xf>
    <xf numFmtId="41" fontId="2" fillId="0" borderId="6" xfId="0" applyNumberFormat="1" applyFont="1" applyBorder="1" applyAlignment="1">
      <alignment horizontal="center"/>
    </xf>
    <xf numFmtId="41" fontId="3" fillId="0" borderId="2" xfId="0" applyNumberFormat="1" applyFont="1" applyBorder="1" applyAlignment="1">
      <alignment horizontal="center" vertical="center" textRotation="90" wrapText="1"/>
    </xf>
    <xf numFmtId="14" fontId="2" fillId="0" borderId="0" xfId="0" applyNumberFormat="1" applyFont="1" applyAlignment="1">
      <alignment horizontal="center" textRotation="90" wrapText="1"/>
    </xf>
    <xf numFmtId="41" fontId="4" fillId="0" borderId="17" xfId="0" applyNumberFormat="1" applyFont="1" applyBorder="1" applyAlignment="1">
      <alignment horizontal="center"/>
    </xf>
    <xf numFmtId="41" fontId="4" fillId="0" borderId="17" xfId="0" applyNumberFormat="1" applyFont="1" applyBorder="1"/>
    <xf numFmtId="41" fontId="4" fillId="0" borderId="17" xfId="0" applyNumberFormat="1" applyFont="1" applyBorder="1" applyAlignment="1">
      <alignment horizontal="center" vertical="center"/>
    </xf>
    <xf numFmtId="41" fontId="2" fillId="0" borderId="2" xfId="0" applyNumberFormat="1" applyFont="1" applyBorder="1" applyAlignment="1">
      <alignment horizontal="center" vertical="center" textRotation="90" wrapText="1"/>
    </xf>
    <xf numFmtId="14" fontId="2" fillId="0" borderId="2" xfId="0" applyNumberFormat="1" applyFont="1" applyBorder="1" applyAlignment="1">
      <alignment horizontal="center" vertical="center" textRotation="90" wrapText="1"/>
    </xf>
    <xf numFmtId="164" fontId="10" fillId="0" borderId="23" xfId="2" applyNumberFormat="1" applyFont="1" applyFill="1" applyBorder="1" applyAlignment="1">
      <alignment horizontal="left" vertical="center"/>
    </xf>
    <xf numFmtId="0" fontId="3" fillId="0" borderId="0" xfId="0" applyFont="1" applyAlignment="1">
      <alignment wrapText="1"/>
    </xf>
    <xf numFmtId="0" fontId="0" fillId="0" borderId="0" xfId="0" applyAlignment="1">
      <alignment wrapText="1"/>
    </xf>
    <xf numFmtId="41" fontId="2" fillId="0" borderId="33" xfId="0" applyNumberFormat="1" applyFont="1" applyBorder="1" applyAlignment="1">
      <alignment horizontal="center" vertical="center" textRotation="90" wrapText="1"/>
    </xf>
    <xf numFmtId="41" fontId="3" fillId="0" borderId="33" xfId="0" applyNumberFormat="1" applyFont="1" applyBorder="1" applyAlignment="1">
      <alignment horizontal="center" vertical="center" textRotation="90" wrapText="1"/>
    </xf>
    <xf numFmtId="14" fontId="2" fillId="0" borderId="39" xfId="0" applyNumberFormat="1" applyFont="1" applyBorder="1" applyAlignment="1">
      <alignment horizontal="center" vertical="center" textRotation="90" wrapText="1"/>
    </xf>
    <xf numFmtId="49" fontId="2" fillId="0" borderId="22" xfId="0" applyNumberFormat="1" applyFont="1" applyBorder="1" applyAlignment="1">
      <alignment horizontal="center"/>
    </xf>
    <xf numFmtId="14" fontId="2" fillId="0" borderId="23" xfId="0" applyNumberFormat="1" applyFont="1" applyBorder="1" applyAlignment="1">
      <alignment horizontal="center" textRotation="90" wrapText="1"/>
    </xf>
    <xf numFmtId="49" fontId="2" fillId="0" borderId="34" xfId="0" applyNumberFormat="1" applyFont="1" applyBorder="1"/>
    <xf numFmtId="41" fontId="3" fillId="0" borderId="37" xfId="0" applyNumberFormat="1" applyFont="1" applyBorder="1" applyAlignment="1">
      <alignment horizontal="center" vertical="center"/>
    </xf>
    <xf numFmtId="49" fontId="4" fillId="0" borderId="34" xfId="0" applyNumberFormat="1" applyFont="1" applyBorder="1" applyAlignment="1">
      <alignment horizontal="left" indent="1"/>
    </xf>
    <xf numFmtId="49" fontId="4" fillId="0" borderId="34" xfId="0" applyNumberFormat="1" applyFont="1" applyBorder="1"/>
    <xf numFmtId="49" fontId="2" fillId="0" borderId="48" xfId="0" applyNumberFormat="1" applyFont="1" applyBorder="1" applyAlignment="1">
      <alignment horizontal="left"/>
    </xf>
    <xf numFmtId="49" fontId="4" fillId="0" borderId="49" xfId="0" applyNumberFormat="1" applyFont="1" applyBorder="1" applyAlignment="1">
      <alignment horizontal="left" indent="1"/>
    </xf>
    <xf numFmtId="49" fontId="2" fillId="0" borderId="34" xfId="0" applyNumberFormat="1" applyFont="1" applyBorder="1" applyAlignment="1">
      <alignment horizontal="right"/>
    </xf>
    <xf numFmtId="41" fontId="4" fillId="0" borderId="37" xfId="0" applyNumberFormat="1" applyFont="1" applyBorder="1" applyAlignment="1">
      <alignment horizontal="center" vertical="center"/>
    </xf>
    <xf numFmtId="49" fontId="2" fillId="0" borderId="35" xfId="0" applyNumberFormat="1" applyFont="1" applyBorder="1" applyAlignment="1">
      <alignment horizontal="center" vertical="center" wrapText="1"/>
    </xf>
    <xf numFmtId="0" fontId="3" fillId="0" borderId="0" xfId="0" applyFont="1" applyAlignment="1">
      <alignment horizontal="left" vertical="center" textRotation="45" wrapText="1"/>
    </xf>
    <xf numFmtId="41" fontId="3" fillId="0" borderId="41" xfId="0" applyNumberFormat="1" applyFont="1" applyBorder="1" applyAlignment="1">
      <alignment horizontal="center" vertical="center"/>
    </xf>
    <xf numFmtId="164" fontId="3" fillId="0" borderId="0" xfId="2" applyNumberFormat="1" applyFont="1" applyFill="1" applyBorder="1" applyAlignment="1">
      <alignment horizontal="left" vertical="center"/>
    </xf>
    <xf numFmtId="49" fontId="7" fillId="0" borderId="35" xfId="0" applyNumberFormat="1" applyFont="1" applyBorder="1" applyAlignment="1">
      <alignment horizontal="center" vertical="center" wrapText="1"/>
    </xf>
    <xf numFmtId="49" fontId="2" fillId="0" borderId="48" xfId="0" applyNumberFormat="1" applyFont="1" applyBorder="1" applyAlignment="1">
      <alignment horizontal="center"/>
    </xf>
    <xf numFmtId="41" fontId="3" fillId="0" borderId="24" xfId="0" applyNumberFormat="1" applyFont="1" applyBorder="1" applyAlignment="1">
      <alignment horizontal="center" vertical="center"/>
    </xf>
    <xf numFmtId="41" fontId="3" fillId="0" borderId="50" xfId="0" applyNumberFormat="1" applyFont="1" applyBorder="1" applyAlignment="1">
      <alignment horizontal="center" vertical="center"/>
    </xf>
    <xf numFmtId="49" fontId="4" fillId="0" borderId="48" xfId="0" applyNumberFormat="1" applyFont="1" applyBorder="1" applyAlignment="1">
      <alignment horizontal="left"/>
    </xf>
    <xf numFmtId="49" fontId="4" fillId="0" borderId="34" xfId="0" applyNumberFormat="1" applyFont="1" applyBorder="1" applyAlignment="1">
      <alignment horizontal="right"/>
    </xf>
    <xf numFmtId="41" fontId="10" fillId="0" borderId="35" xfId="0" applyNumberFormat="1" applyFont="1" applyBorder="1" applyAlignment="1">
      <alignment horizontal="left" vertical="center"/>
    </xf>
    <xf numFmtId="41" fontId="3" fillId="0" borderId="45" xfId="0" applyNumberFormat="1" applyFont="1" applyBorder="1" applyAlignment="1">
      <alignment horizontal="left" vertical="center" indent="1"/>
    </xf>
    <xf numFmtId="41" fontId="10" fillId="0" borderId="3" xfId="2" applyNumberFormat="1" applyFont="1" applyFill="1" applyBorder="1" applyAlignment="1">
      <alignment wrapText="1"/>
    </xf>
    <xf numFmtId="0" fontId="3" fillId="0" borderId="25" xfId="0" applyFont="1" applyBorder="1"/>
    <xf numFmtId="0" fontId="3" fillId="0" borderId="26" xfId="0" applyFont="1" applyBorder="1"/>
    <xf numFmtId="0" fontId="3" fillId="0" borderId="51" xfId="0" applyFont="1" applyBorder="1"/>
    <xf numFmtId="49" fontId="2" fillId="0" borderId="52" xfId="0" applyNumberFormat="1" applyFont="1" applyBorder="1" applyAlignment="1">
      <alignment horizontal="right"/>
    </xf>
    <xf numFmtId="0" fontId="0" fillId="0" borderId="25" xfId="0" applyBorder="1"/>
    <xf numFmtId="0" fontId="0" fillId="0" borderId="26" xfId="0" applyBorder="1"/>
    <xf numFmtId="0" fontId="0" fillId="0" borderId="27" xfId="0" applyBorder="1"/>
    <xf numFmtId="49" fontId="4" fillId="0" borderId="52" xfId="0" applyNumberFormat="1" applyFont="1" applyBorder="1" applyAlignment="1">
      <alignment horizontal="right"/>
    </xf>
    <xf numFmtId="49" fontId="2" fillId="0" borderId="14" xfId="0" applyNumberFormat="1" applyFont="1" applyBorder="1" applyAlignment="1">
      <alignment horizontal="center"/>
    </xf>
    <xf numFmtId="41" fontId="2" fillId="0" borderId="42"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3" fillId="0" borderId="18" xfId="0" applyNumberFormat="1" applyFont="1" applyBorder="1" applyAlignment="1">
      <alignment horizontal="center" vertical="center"/>
    </xf>
    <xf numFmtId="49" fontId="4" fillId="0" borderId="11" xfId="0" applyNumberFormat="1" applyFont="1" applyBorder="1"/>
    <xf numFmtId="0" fontId="4" fillId="0" borderId="4" xfId="0" applyFont="1" applyBorder="1"/>
    <xf numFmtId="0" fontId="4" fillId="0" borderId="8" xfId="0" applyFont="1" applyBorder="1"/>
    <xf numFmtId="41" fontId="3" fillId="0" borderId="17" xfId="0" applyNumberFormat="1" applyFont="1" applyBorder="1" applyAlignment="1">
      <alignment horizontal="center"/>
    </xf>
    <xf numFmtId="41" fontId="3" fillId="0" borderId="17" xfId="0" applyNumberFormat="1" applyFont="1" applyBorder="1"/>
    <xf numFmtId="41" fontId="3" fillId="3" borderId="2" xfId="0" applyNumberFormat="1" applyFont="1" applyFill="1" applyBorder="1" applyAlignment="1">
      <alignment horizontal="center" vertical="center"/>
    </xf>
    <xf numFmtId="0" fontId="3" fillId="0" borderId="23" xfId="0" applyFont="1" applyBorder="1"/>
    <xf numFmtId="41" fontId="3" fillId="0" borderId="23" xfId="0" applyNumberFormat="1" applyFont="1" applyBorder="1"/>
    <xf numFmtId="3" fontId="3" fillId="0" borderId="23" xfId="0" applyNumberFormat="1" applyFont="1" applyBorder="1"/>
    <xf numFmtId="41" fontId="2" fillId="0" borderId="53" xfId="0" applyNumberFormat="1" applyFont="1" applyBorder="1" applyAlignment="1">
      <alignment horizontal="center" vertical="center"/>
    </xf>
    <xf numFmtId="41" fontId="2" fillId="0" borderId="0" xfId="0" applyNumberFormat="1" applyFont="1" applyAlignment="1">
      <alignment horizontal="center" vertical="center"/>
    </xf>
    <xf numFmtId="41" fontId="2" fillId="0" borderId="54" xfId="0" applyNumberFormat="1" applyFont="1" applyBorder="1" applyAlignment="1">
      <alignment horizontal="center" vertical="center"/>
    </xf>
    <xf numFmtId="0" fontId="3" fillId="0" borderId="20" xfId="0" applyFont="1" applyBorder="1"/>
    <xf numFmtId="165" fontId="10" fillId="0" borderId="55" xfId="3" applyNumberFormat="1" applyFont="1" applyBorder="1" applyAlignment="1">
      <alignment horizontal="right" vertical="center"/>
    </xf>
    <xf numFmtId="165" fontId="10" fillId="0" borderId="56" xfId="3" applyNumberFormat="1" applyFont="1" applyBorder="1" applyAlignment="1">
      <alignment vertical="center"/>
    </xf>
    <xf numFmtId="0" fontId="10" fillId="0" borderId="0" xfId="0" applyFont="1"/>
    <xf numFmtId="165" fontId="10" fillId="0" borderId="57" xfId="3" applyNumberFormat="1" applyFont="1" applyBorder="1" applyAlignment="1">
      <alignment vertical="center"/>
    </xf>
    <xf numFmtId="0" fontId="10" fillId="0" borderId="0" xfId="0" applyFont="1" applyAlignment="1">
      <alignment vertical="center"/>
    </xf>
    <xf numFmtId="0" fontId="10" fillId="0" borderId="55" xfId="0" applyFont="1" applyBorder="1" applyAlignment="1">
      <alignment horizontal="right"/>
    </xf>
    <xf numFmtId="165" fontId="10" fillId="0" borderId="56" xfId="3" applyNumberFormat="1" applyFont="1" applyBorder="1"/>
    <xf numFmtId="165" fontId="10" fillId="0" borderId="0" xfId="3" applyNumberFormat="1" applyFont="1" applyBorder="1"/>
    <xf numFmtId="165" fontId="10" fillId="0" borderId="57" xfId="3" applyNumberFormat="1" applyFont="1" applyBorder="1"/>
    <xf numFmtId="0" fontId="10" fillId="0" borderId="58" xfId="0" applyFont="1" applyBorder="1" applyAlignment="1">
      <alignment horizontal="right"/>
    </xf>
    <xf numFmtId="165" fontId="10" fillId="0" borderId="59" xfId="3" applyNumberFormat="1" applyFont="1" applyBorder="1"/>
    <xf numFmtId="165" fontId="10" fillId="0" borderId="26" xfId="3" applyNumberFormat="1" applyFont="1" applyBorder="1"/>
    <xf numFmtId="165" fontId="10" fillId="0" borderId="60" xfId="3" applyNumberFormat="1" applyFont="1" applyBorder="1"/>
    <xf numFmtId="41" fontId="4" fillId="0" borderId="37" xfId="0" applyNumberFormat="1" applyFont="1" applyBorder="1"/>
    <xf numFmtId="41" fontId="4" fillId="0" borderId="50" xfId="0" applyNumberFormat="1" applyFont="1" applyBorder="1"/>
    <xf numFmtId="49" fontId="7" fillId="0" borderId="2" xfId="0" applyNumberFormat="1" applyFont="1" applyBorder="1" applyAlignment="1">
      <alignment horizontal="center" vertical="center" wrapText="1"/>
    </xf>
    <xf numFmtId="49" fontId="2" fillId="0" borderId="4" xfId="0" applyNumberFormat="1" applyFont="1" applyBorder="1" applyAlignment="1">
      <alignment horizontal="right"/>
    </xf>
    <xf numFmtId="49" fontId="2" fillId="0" borderId="47" xfId="0" applyNumberFormat="1" applyFont="1" applyBorder="1" applyAlignment="1">
      <alignment horizontal="right"/>
    </xf>
    <xf numFmtId="49" fontId="2" fillId="0" borderId="2" xfId="0" applyNumberFormat="1" applyFont="1" applyBorder="1" applyAlignment="1">
      <alignment horizontal="right"/>
    </xf>
    <xf numFmtId="49" fontId="2" fillId="0" borderId="4" xfId="0" applyNumberFormat="1" applyFont="1" applyBorder="1" applyAlignment="1">
      <alignment horizontal="left"/>
    </xf>
    <xf numFmtId="49" fontId="2" fillId="0" borderId="9" xfId="0" applyNumberFormat="1" applyFont="1" applyBorder="1" applyAlignment="1">
      <alignment horizontal="left"/>
    </xf>
    <xf numFmtId="49" fontId="4" fillId="0" borderId="4" xfId="0" applyNumberFormat="1" applyFont="1" applyBorder="1" applyAlignment="1">
      <alignment horizontal="left"/>
    </xf>
    <xf numFmtId="49" fontId="4" fillId="0" borderId="9" xfId="0" applyNumberFormat="1" applyFont="1" applyBorder="1" applyAlignment="1">
      <alignment horizontal="left"/>
    </xf>
    <xf numFmtId="49" fontId="2" fillId="0" borderId="4" xfId="0" applyNumberFormat="1" applyFont="1" applyBorder="1" applyAlignment="1">
      <alignment horizontal="center"/>
    </xf>
    <xf numFmtId="49" fontId="2" fillId="0" borderId="8" xfId="0" applyNumberFormat="1" applyFont="1" applyBorder="1" applyAlignment="1">
      <alignment horizontal="center"/>
    </xf>
    <xf numFmtId="49" fontId="4" fillId="0" borderId="48" xfId="0" applyNumberFormat="1" applyFont="1" applyBorder="1" applyAlignment="1">
      <alignment horizontal="left"/>
    </xf>
    <xf numFmtId="41" fontId="3" fillId="0" borderId="5" xfId="2" applyNumberFormat="1" applyFont="1" applyFill="1" applyBorder="1" applyAlignment="1">
      <alignment horizontal="center" vertical="center" wrapText="1"/>
    </xf>
    <xf numFmtId="41" fontId="3" fillId="0" borderId="7" xfId="2" applyNumberFormat="1" applyFont="1" applyFill="1" applyBorder="1" applyAlignment="1">
      <alignment horizontal="center" vertical="center" wrapText="1"/>
    </xf>
    <xf numFmtId="41" fontId="3" fillId="0" borderId="5" xfId="2" applyNumberFormat="1" applyFont="1" applyFill="1" applyBorder="1" applyAlignment="1">
      <alignment horizontal="center" vertical="center"/>
    </xf>
    <xf numFmtId="41" fontId="3" fillId="0" borderId="7" xfId="2" applyNumberFormat="1" applyFont="1" applyFill="1" applyBorder="1" applyAlignment="1">
      <alignment horizontal="center" vertical="center"/>
    </xf>
    <xf numFmtId="41" fontId="3" fillId="0" borderId="11" xfId="2" applyNumberFormat="1" applyFont="1" applyFill="1" applyBorder="1" applyAlignment="1">
      <alignment horizontal="center" vertical="center"/>
    </xf>
    <xf numFmtId="41" fontId="3" fillId="0" borderId="12" xfId="2" applyNumberFormat="1" applyFont="1" applyFill="1" applyBorder="1" applyAlignment="1">
      <alignment horizontal="center" vertical="center"/>
    </xf>
    <xf numFmtId="41" fontId="3" fillId="0" borderId="13" xfId="2" applyNumberFormat="1" applyFont="1" applyFill="1" applyBorder="1" applyAlignment="1">
      <alignment horizontal="center" vertical="center"/>
    </xf>
    <xf numFmtId="41" fontId="3" fillId="0" borderId="16" xfId="2" applyNumberFormat="1" applyFont="1" applyFill="1" applyBorder="1" applyAlignment="1">
      <alignment horizontal="center" vertical="center"/>
    </xf>
    <xf numFmtId="41" fontId="3" fillId="0" borderId="17" xfId="2" applyNumberFormat="1" applyFont="1" applyFill="1" applyBorder="1" applyAlignment="1">
      <alignment horizontal="center" vertical="center"/>
    </xf>
    <xf numFmtId="41" fontId="3" fillId="0" borderId="18" xfId="2" applyNumberFormat="1" applyFont="1" applyFill="1" applyBorder="1" applyAlignment="1">
      <alignment horizontal="center" vertical="center"/>
    </xf>
    <xf numFmtId="41" fontId="10" fillId="0" borderId="21" xfId="0" applyNumberFormat="1" applyFont="1" applyBorder="1" applyAlignment="1">
      <alignment horizontal="center" vertical="center" wrapText="1"/>
    </xf>
    <xf numFmtId="41" fontId="10" fillId="0" borderId="23" xfId="0" applyNumberFormat="1" applyFont="1" applyBorder="1" applyAlignment="1">
      <alignment horizontal="center" vertical="center" wrapText="1"/>
    </xf>
    <xf numFmtId="41" fontId="10" fillId="0" borderId="27" xfId="0" applyNumberFormat="1" applyFont="1" applyBorder="1" applyAlignment="1">
      <alignment horizontal="center" vertical="center" wrapText="1"/>
    </xf>
    <xf numFmtId="41" fontId="3" fillId="0" borderId="31" xfId="2" applyNumberFormat="1" applyFont="1" applyFill="1" applyBorder="1" applyAlignment="1">
      <alignment horizontal="center" vertical="center" wrapText="1"/>
    </xf>
    <xf numFmtId="41" fontId="3" fillId="0" borderId="32" xfId="2" applyNumberFormat="1" applyFont="1" applyFill="1" applyBorder="1" applyAlignment="1">
      <alignment horizontal="center" vertical="center" wrapText="1"/>
    </xf>
    <xf numFmtId="41" fontId="3" fillId="0" borderId="28" xfId="2" applyNumberFormat="1" applyFont="1" applyFill="1" applyBorder="1" applyAlignment="1">
      <alignment horizontal="center" vertical="center" wrapText="1"/>
    </xf>
    <xf numFmtId="41" fontId="3" fillId="0" borderId="10" xfId="2" applyNumberFormat="1" applyFont="1" applyFill="1" applyBorder="1" applyAlignment="1">
      <alignment horizontal="center" vertical="center"/>
    </xf>
    <xf numFmtId="41" fontId="10" fillId="0" borderId="31" xfId="2" applyNumberFormat="1" applyFont="1" applyFill="1" applyBorder="1" applyAlignment="1">
      <alignment horizontal="center" vertical="center"/>
    </xf>
    <xf numFmtId="41" fontId="10" fillId="0" borderId="28" xfId="2" applyNumberFormat="1" applyFont="1" applyFill="1" applyBorder="1" applyAlignment="1">
      <alignment horizontal="center" vertical="center"/>
    </xf>
    <xf numFmtId="41" fontId="10" fillId="0" borderId="32" xfId="2" applyNumberFormat="1" applyFont="1" applyFill="1" applyBorder="1" applyAlignment="1">
      <alignment horizontal="center" vertical="center"/>
    </xf>
    <xf numFmtId="41" fontId="3" fillId="0" borderId="4" xfId="2" applyNumberFormat="1" applyFont="1" applyFill="1" applyBorder="1" applyAlignment="1">
      <alignment horizontal="center" vertical="center"/>
    </xf>
    <xf numFmtId="41" fontId="3" fillId="0" borderId="8" xfId="2" applyNumberFormat="1" applyFont="1" applyFill="1" applyBorder="1" applyAlignment="1">
      <alignment horizontal="center" vertical="center"/>
    </xf>
    <xf numFmtId="41" fontId="3" fillId="0" borderId="9" xfId="2" applyNumberFormat="1" applyFont="1" applyFill="1" applyBorder="1" applyAlignment="1">
      <alignment horizontal="center" vertical="center"/>
    </xf>
    <xf numFmtId="41" fontId="3" fillId="0" borderId="10" xfId="2" applyNumberFormat="1" applyFont="1" applyFill="1" applyBorder="1" applyAlignment="1">
      <alignment horizontal="center" vertical="center" wrapText="1"/>
    </xf>
    <xf numFmtId="41" fontId="10" fillId="0" borderId="20" xfId="0" applyNumberFormat="1" applyFont="1" applyBorder="1" applyAlignment="1">
      <alignment horizontal="center" vertical="center"/>
    </xf>
    <xf numFmtId="41" fontId="10" fillId="0" borderId="0" xfId="0" applyNumberFormat="1" applyFont="1" applyAlignment="1">
      <alignment horizontal="center" vertical="center"/>
    </xf>
    <xf numFmtId="0" fontId="0" fillId="0" borderId="17" xfId="0" applyBorder="1" applyAlignment="1">
      <alignment horizontal="center" vertical="center"/>
    </xf>
    <xf numFmtId="41" fontId="10" fillId="0" borderId="38" xfId="0" applyNumberFormat="1" applyFont="1" applyBorder="1" applyAlignment="1">
      <alignment horizontal="right" vertical="center"/>
    </xf>
    <xf numFmtId="41" fontId="10" fillId="0" borderId="40" xfId="0" applyNumberFormat="1" applyFont="1" applyBorder="1" applyAlignment="1">
      <alignment horizontal="right" vertical="center"/>
    </xf>
    <xf numFmtId="41" fontId="3" fillId="0" borderId="14" xfId="2" applyNumberFormat="1" applyFont="1" applyFill="1" applyBorder="1" applyAlignment="1">
      <alignment horizontal="center" vertical="center"/>
    </xf>
    <xf numFmtId="41" fontId="3" fillId="0" borderId="0" xfId="2" applyNumberFormat="1" applyFont="1" applyFill="1" applyBorder="1" applyAlignment="1">
      <alignment horizontal="center" vertical="center"/>
    </xf>
    <xf numFmtId="41" fontId="3" fillId="0" borderId="15" xfId="2" applyNumberFormat="1" applyFont="1" applyFill="1" applyBorder="1" applyAlignment="1">
      <alignment horizontal="center" vertical="center"/>
    </xf>
    <xf numFmtId="41" fontId="3" fillId="0" borderId="2" xfId="2" applyNumberFormat="1" applyFont="1" applyFill="1" applyBorder="1" applyAlignment="1">
      <alignment horizontal="center" vertical="center"/>
    </xf>
    <xf numFmtId="41" fontId="10" fillId="0" borderId="20" xfId="0" quotePrefix="1" applyNumberFormat="1" applyFont="1" applyBorder="1" applyAlignment="1">
      <alignment horizontal="center" vertical="center"/>
    </xf>
    <xf numFmtId="41" fontId="10" fillId="0" borderId="17" xfId="0" applyNumberFormat="1" applyFont="1" applyBorder="1" applyAlignment="1">
      <alignment horizontal="center" vertical="center"/>
    </xf>
    <xf numFmtId="41" fontId="3" fillId="0" borderId="2" xfId="2" applyNumberFormat="1" applyFont="1" applyFill="1" applyBorder="1" applyAlignment="1">
      <alignment horizontal="center" vertical="center" wrapText="1"/>
    </xf>
    <xf numFmtId="0" fontId="17"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3" fillId="0" borderId="25" xfId="0" applyFont="1" applyBorder="1" applyAlignment="1">
      <alignment horizontal="center" vertical="top" wrapText="1"/>
    </xf>
  </cellXfs>
  <cellStyles count="4">
    <cellStyle name="Comma" xfId="3" builtinId="3"/>
    <cellStyle name="Currency" xfId="2" builtinId="4"/>
    <cellStyle name="Normal" xfId="0" builtinId="0"/>
    <cellStyle name="Normal 2" xfId="1" xr:uid="{536326D4-9644-47E2-94B3-FD33AB22B3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660400</xdr:colOff>
      <xdr:row>2</xdr:row>
      <xdr:rowOff>228600</xdr:rowOff>
    </xdr:to>
    <xdr:sp macro="" textlink="">
      <xdr:nvSpPr>
        <xdr:cNvPr id="1025" name="FILTER"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660400</xdr:colOff>
      <xdr:row>2</xdr:row>
      <xdr:rowOff>228600</xdr:rowOff>
    </xdr:to>
    <xdr:pic>
      <xdr:nvPicPr>
        <xdr:cNvPr id="2" name="FILTER" hidden="1">
          <a:extLst>
            <a:ext uri="{FF2B5EF4-FFF2-40B4-BE49-F238E27FC236}">
              <a16:creationId xmlns:a16="http://schemas.microsoft.com/office/drawing/2014/main" id="{F2832247-1F36-AD3A-C26D-B3FBB21DEA8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400"/>
          <a:ext cx="9271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927100</xdr:colOff>
      <xdr:row>1</xdr:row>
      <xdr:rowOff>320777</xdr:rowOff>
    </xdr:to>
    <xdr:sp macro="" textlink="">
      <xdr:nvSpPr>
        <xdr:cNvPr id="2" name="FILTER" hidden="1">
          <a:extLst>
            <a:ext uri="{63B3BB69-23CF-44E3-9099-C40C66FF867C}">
              <a14:compatExt xmlns:a14="http://schemas.microsoft.com/office/drawing/2010/main" spid="_x0000_s1025"/>
            </a:ext>
            <a:ext uri="{FF2B5EF4-FFF2-40B4-BE49-F238E27FC236}">
              <a16:creationId xmlns:a16="http://schemas.microsoft.com/office/drawing/2014/main" id="{1FB7EFF3-7B45-FC40-915D-E357E30CB28A}"/>
            </a:ext>
          </a:extLst>
        </xdr:cNvPr>
        <xdr:cNvSpPr/>
      </xdr:nvSpPr>
      <xdr:spPr bwMode="auto">
        <a:xfrm>
          <a:off x="0" y="406400"/>
          <a:ext cx="9271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927100</xdr:colOff>
      <xdr:row>1</xdr:row>
      <xdr:rowOff>320777</xdr:rowOff>
    </xdr:to>
    <xdr:pic>
      <xdr:nvPicPr>
        <xdr:cNvPr id="3" name="FILTER" hidden="1">
          <a:extLst>
            <a:ext uri="{FF2B5EF4-FFF2-40B4-BE49-F238E27FC236}">
              <a16:creationId xmlns:a16="http://schemas.microsoft.com/office/drawing/2014/main" id="{8144F456-9220-824C-B0C6-255B7EF6798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400"/>
          <a:ext cx="9271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927100</xdr:colOff>
      <xdr:row>3</xdr:row>
      <xdr:rowOff>155677</xdr:rowOff>
    </xdr:to>
    <xdr:sp macro="" textlink="">
      <xdr:nvSpPr>
        <xdr:cNvPr id="2" name="FILTER" hidden="1">
          <a:extLst>
            <a:ext uri="{63B3BB69-23CF-44E3-9099-C40C66FF867C}">
              <a14:compatExt xmlns:a14="http://schemas.microsoft.com/office/drawing/2010/main" spid="_x0000_s1025"/>
            </a:ext>
            <a:ext uri="{FF2B5EF4-FFF2-40B4-BE49-F238E27FC236}">
              <a16:creationId xmlns:a16="http://schemas.microsoft.com/office/drawing/2014/main" id="{B6724821-462C-0146-B243-02DB0D760AA4}"/>
            </a:ext>
          </a:extLst>
        </xdr:cNvPr>
        <xdr:cNvSpPr/>
      </xdr:nvSpPr>
      <xdr:spPr bwMode="auto">
        <a:xfrm>
          <a:off x="0" y="203200"/>
          <a:ext cx="927100" cy="3207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927100</xdr:colOff>
      <xdr:row>3</xdr:row>
      <xdr:rowOff>155677</xdr:rowOff>
    </xdr:to>
    <xdr:pic>
      <xdr:nvPicPr>
        <xdr:cNvPr id="3" name="FILTER" hidden="1">
          <a:extLst>
            <a:ext uri="{FF2B5EF4-FFF2-40B4-BE49-F238E27FC236}">
              <a16:creationId xmlns:a16="http://schemas.microsoft.com/office/drawing/2014/main" id="{2A40AC1E-EB85-3844-9EC0-A12A566A058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200"/>
          <a:ext cx="927100" cy="3207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927100</xdr:colOff>
      <xdr:row>4</xdr:row>
      <xdr:rowOff>3277</xdr:rowOff>
    </xdr:to>
    <xdr:sp macro="" textlink="">
      <xdr:nvSpPr>
        <xdr:cNvPr id="2" name="FILTER" hidden="1">
          <a:extLst>
            <a:ext uri="{63B3BB69-23CF-44E3-9099-C40C66FF867C}">
              <a14:compatExt xmlns:a14="http://schemas.microsoft.com/office/drawing/2010/main" spid="_x0000_s1025"/>
            </a:ext>
            <a:ext uri="{FF2B5EF4-FFF2-40B4-BE49-F238E27FC236}">
              <a16:creationId xmlns:a16="http://schemas.microsoft.com/office/drawing/2014/main" id="{661988C7-9521-2541-B069-30053945A520}"/>
            </a:ext>
          </a:extLst>
        </xdr:cNvPr>
        <xdr:cNvSpPr/>
      </xdr:nvSpPr>
      <xdr:spPr bwMode="auto">
        <a:xfrm>
          <a:off x="0" y="203200"/>
          <a:ext cx="927100" cy="3207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927100</xdr:colOff>
      <xdr:row>4</xdr:row>
      <xdr:rowOff>3277</xdr:rowOff>
    </xdr:to>
    <xdr:pic>
      <xdr:nvPicPr>
        <xdr:cNvPr id="3" name="FILTER" hidden="1">
          <a:extLst>
            <a:ext uri="{FF2B5EF4-FFF2-40B4-BE49-F238E27FC236}">
              <a16:creationId xmlns:a16="http://schemas.microsoft.com/office/drawing/2014/main" id="{D6F36FFC-7532-AA45-99EB-7A4592026BD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200"/>
          <a:ext cx="927100" cy="3207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927100</xdr:colOff>
      <xdr:row>5</xdr:row>
      <xdr:rowOff>142977</xdr:rowOff>
    </xdr:to>
    <xdr:sp macro="" textlink="">
      <xdr:nvSpPr>
        <xdr:cNvPr id="2" name="FILTER" hidden="1">
          <a:extLst>
            <a:ext uri="{63B3BB69-23CF-44E3-9099-C40C66FF867C}">
              <a14:compatExt xmlns:a14="http://schemas.microsoft.com/office/drawing/2010/main" spid="_x0000_s1025"/>
            </a:ext>
            <a:ext uri="{FF2B5EF4-FFF2-40B4-BE49-F238E27FC236}">
              <a16:creationId xmlns:a16="http://schemas.microsoft.com/office/drawing/2014/main" id="{2695E260-2604-CE42-8D7C-D4593B5356C1}"/>
            </a:ext>
          </a:extLst>
        </xdr:cNvPr>
        <xdr:cNvSpPr/>
      </xdr:nvSpPr>
      <xdr:spPr bwMode="auto">
        <a:xfrm>
          <a:off x="0" y="0"/>
          <a:ext cx="927100" cy="7906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927100</xdr:colOff>
      <xdr:row>5</xdr:row>
      <xdr:rowOff>142977</xdr:rowOff>
    </xdr:to>
    <xdr:pic>
      <xdr:nvPicPr>
        <xdr:cNvPr id="3" name="FILTER" hidden="1">
          <a:extLst>
            <a:ext uri="{FF2B5EF4-FFF2-40B4-BE49-F238E27FC236}">
              <a16:creationId xmlns:a16="http://schemas.microsoft.com/office/drawing/2014/main" id="{D9DF7FF2-5FBC-8949-B14F-7F477FEABF2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7100" cy="7906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magnusliljedahl_1/Downloads/053123%20Year%20End%20v7.xlsx" TargetMode="External"/><Relationship Id="rId1" Type="http://schemas.openxmlformats.org/officeDocument/2006/relationships/externalLinkPath" Target="/Users/magnusliljedahl_1/Downloads/053123%20Year%20End%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53123"/>
      <sheetName val="053124"/>
      <sheetName val="Income"/>
      <sheetName val="Boat Operations"/>
      <sheetName val="General &amp; Adm"/>
      <sheetName val="ADDENDUM A"/>
      <sheetName val="ADDENDUM B"/>
      <sheetName val="Sheet1"/>
      <sheetName val="Sheet2"/>
    </sheetNames>
    <sheetDataSet>
      <sheetData sheetId="0">
        <row r="18">
          <cell r="L18">
            <v>11400</v>
          </cell>
        </row>
        <row r="19">
          <cell r="L19">
            <v>100621</v>
          </cell>
        </row>
        <row r="20">
          <cell r="L20"/>
        </row>
        <row r="21">
          <cell r="L21">
            <v>686</v>
          </cell>
        </row>
        <row r="22">
          <cell r="L22">
            <v>686</v>
          </cell>
        </row>
        <row r="23">
          <cell r="L23">
            <v>155790</v>
          </cell>
        </row>
        <row r="24">
          <cell r="L24"/>
        </row>
        <row r="25">
          <cell r="L25"/>
        </row>
        <row r="26">
          <cell r="L26"/>
        </row>
        <row r="27">
          <cell r="L27">
            <v>72701</v>
          </cell>
        </row>
        <row r="28">
          <cell r="L28">
            <v>26</v>
          </cell>
        </row>
        <row r="29">
          <cell r="L29">
            <v>5521</v>
          </cell>
        </row>
        <row r="30">
          <cell r="L30">
            <v>10</v>
          </cell>
        </row>
        <row r="31">
          <cell r="L31">
            <v>551</v>
          </cell>
        </row>
        <row r="32">
          <cell r="L32">
            <v>78809</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95C7-2479-4939-9CC3-06025D9C3C16}">
  <sheetPr codeName="Sheet1"/>
  <dimension ref="A3:O79"/>
  <sheetViews>
    <sheetView zoomScale="81" zoomScaleNormal="100" workbookViewId="0">
      <pane xSplit="2" ySplit="4" topLeftCell="C5" activePane="bottomRight" state="frozenSplit"/>
      <selection pane="topRight" activeCell="H1" sqref="H1"/>
      <selection pane="bottomLeft" activeCell="A3" sqref="A3"/>
      <selection pane="bottomRight" activeCell="M6" sqref="M6:M7"/>
    </sheetView>
  </sheetViews>
  <sheetFormatPr baseColWidth="10" defaultColWidth="8.7109375" defaultRowHeight="16" x14ac:dyDescent="0.2"/>
  <cols>
    <col min="1" max="1" width="3" style="2" customWidth="1"/>
    <col min="2" max="2" width="24.28515625" style="2" customWidth="1"/>
    <col min="3" max="12" width="11.7109375" style="12" customWidth="1"/>
    <col min="13" max="15" width="8.85546875" style="11"/>
  </cols>
  <sheetData>
    <row r="3" spans="1:15" s="1" customFormat="1" ht="23.25" customHeight="1" x14ac:dyDescent="0.2">
      <c r="A3" s="3"/>
      <c r="B3" s="3"/>
      <c r="C3" s="6" t="s">
        <v>1</v>
      </c>
      <c r="D3" s="6" t="s">
        <v>2</v>
      </c>
      <c r="E3" s="6" t="s">
        <v>3</v>
      </c>
      <c r="F3" s="6" t="s">
        <v>4</v>
      </c>
      <c r="G3" s="6" t="s">
        <v>5</v>
      </c>
      <c r="H3" s="6" t="s">
        <v>6</v>
      </c>
      <c r="I3" s="7"/>
      <c r="J3" s="7"/>
      <c r="K3" s="6" t="s">
        <v>10</v>
      </c>
      <c r="L3" s="7"/>
      <c r="M3" s="8"/>
      <c r="N3" s="8"/>
      <c r="O3" s="8"/>
    </row>
    <row r="4" spans="1:15" s="1" customFormat="1" ht="30" customHeight="1" thickBot="1" x14ac:dyDescent="0.25">
      <c r="A4" s="3"/>
      <c r="B4" s="3"/>
      <c r="C4" s="9" t="s">
        <v>0</v>
      </c>
      <c r="D4" s="9" t="s">
        <v>0</v>
      </c>
      <c r="E4" s="9" t="s">
        <v>0</v>
      </c>
      <c r="F4" s="9" t="s">
        <v>0</v>
      </c>
      <c r="G4" s="9" t="s">
        <v>0</v>
      </c>
      <c r="H4" s="9" t="s">
        <v>0</v>
      </c>
      <c r="I4" s="9" t="s">
        <v>7</v>
      </c>
      <c r="J4" s="9" t="s">
        <v>8</v>
      </c>
      <c r="K4" s="9" t="s">
        <v>9</v>
      </c>
      <c r="L4" s="9" t="s">
        <v>78</v>
      </c>
      <c r="M4" s="8"/>
      <c r="N4" s="8"/>
      <c r="O4" s="8"/>
    </row>
    <row r="5" spans="1:15" ht="9.75" customHeight="1" thickTop="1" x14ac:dyDescent="0.2">
      <c r="A5" s="4"/>
      <c r="B5" s="4"/>
      <c r="C5" s="10"/>
      <c r="D5" s="10"/>
      <c r="E5" s="10"/>
      <c r="F5" s="10"/>
      <c r="G5" s="10"/>
      <c r="H5" s="10"/>
      <c r="I5" s="10"/>
      <c r="J5" s="10"/>
      <c r="K5" s="10"/>
      <c r="L5" s="10"/>
    </row>
    <row r="6" spans="1:15" x14ac:dyDescent="0.2">
      <c r="A6" s="4" t="s">
        <v>11</v>
      </c>
      <c r="B6" s="4"/>
      <c r="C6" s="10"/>
      <c r="D6" s="10"/>
      <c r="E6" s="10"/>
      <c r="F6" s="10"/>
      <c r="G6" s="10"/>
      <c r="H6" s="10"/>
      <c r="I6" s="10"/>
      <c r="J6" s="10"/>
      <c r="K6" s="10"/>
      <c r="L6" s="10"/>
    </row>
    <row r="7" spans="1:15" x14ac:dyDescent="0.2">
      <c r="A7" s="13" t="s">
        <v>12</v>
      </c>
      <c r="B7" s="13"/>
      <c r="C7" s="14"/>
      <c r="D7" s="14"/>
      <c r="E7" s="14"/>
      <c r="F7" s="14"/>
      <c r="G7" s="14"/>
      <c r="H7" s="14"/>
      <c r="I7" s="14"/>
      <c r="J7" s="14"/>
      <c r="K7" s="14"/>
      <c r="L7" s="14"/>
    </row>
    <row r="8" spans="1:15" x14ac:dyDescent="0.2">
      <c r="A8" s="15" t="s">
        <v>13</v>
      </c>
      <c r="B8" s="15"/>
      <c r="C8" s="14">
        <v>0</v>
      </c>
      <c r="D8" s="14">
        <v>0</v>
      </c>
      <c r="E8" s="14">
        <v>0</v>
      </c>
      <c r="F8" s="14">
        <v>0</v>
      </c>
      <c r="G8" s="14">
        <v>0</v>
      </c>
      <c r="H8" s="14">
        <v>0</v>
      </c>
      <c r="I8" s="14">
        <f>ROUND(SUM(C8:H8),5)</f>
        <v>0</v>
      </c>
      <c r="J8" s="14">
        <v>0</v>
      </c>
      <c r="K8" s="14">
        <v>42847</v>
      </c>
      <c r="L8" s="14">
        <f>ROUND(SUM(I8:K8),5)</f>
        <v>42847</v>
      </c>
    </row>
    <row r="9" spans="1:15" x14ac:dyDescent="0.2">
      <c r="A9" s="15" t="s">
        <v>14</v>
      </c>
      <c r="B9" s="15"/>
      <c r="C9" s="14">
        <v>0</v>
      </c>
      <c r="D9" s="14">
        <v>0</v>
      </c>
      <c r="E9" s="14">
        <v>0</v>
      </c>
      <c r="F9" s="14">
        <v>0</v>
      </c>
      <c r="G9" s="14">
        <v>0</v>
      </c>
      <c r="H9" s="14">
        <v>0</v>
      </c>
      <c r="I9" s="14">
        <f>ROUND(SUM(C9:H9),5)</f>
        <v>0</v>
      </c>
      <c r="J9" s="14">
        <v>0</v>
      </c>
      <c r="K9" s="14">
        <v>200</v>
      </c>
      <c r="L9" s="14">
        <f t="shared" ref="L9:L11" si="0">ROUND(SUM(I9:K9),5)</f>
        <v>200</v>
      </c>
    </row>
    <row r="10" spans="1:15" x14ac:dyDescent="0.2">
      <c r="A10" s="15" t="s">
        <v>15</v>
      </c>
      <c r="B10" s="15"/>
      <c r="C10" s="14">
        <v>0</v>
      </c>
      <c r="D10" s="14">
        <v>0</v>
      </c>
      <c r="E10" s="14">
        <v>0</v>
      </c>
      <c r="F10" s="14">
        <v>0</v>
      </c>
      <c r="G10" s="14">
        <v>0</v>
      </c>
      <c r="H10" s="14">
        <v>0</v>
      </c>
      <c r="I10" s="14">
        <f>ROUND(SUM(C10:H10),5)</f>
        <v>0</v>
      </c>
      <c r="J10" s="14">
        <v>0</v>
      </c>
      <c r="K10" s="14">
        <v>11336</v>
      </c>
      <c r="L10" s="14">
        <f t="shared" si="0"/>
        <v>11336</v>
      </c>
    </row>
    <row r="11" spans="1:15" x14ac:dyDescent="0.2">
      <c r="A11" s="15" t="s">
        <v>16</v>
      </c>
      <c r="B11" s="15"/>
      <c r="C11" s="14">
        <v>0</v>
      </c>
      <c r="D11" s="14">
        <v>0</v>
      </c>
      <c r="E11" s="14">
        <v>0</v>
      </c>
      <c r="F11" s="14">
        <v>0</v>
      </c>
      <c r="G11" s="14">
        <v>0</v>
      </c>
      <c r="H11" s="14">
        <v>0</v>
      </c>
      <c r="I11" s="14">
        <f>ROUND(SUM(C11:H11),5)</f>
        <v>0</v>
      </c>
      <c r="J11" s="14">
        <v>0</v>
      </c>
      <c r="K11" s="14">
        <v>100</v>
      </c>
      <c r="L11" s="14">
        <f t="shared" si="0"/>
        <v>100</v>
      </c>
    </row>
    <row r="12" spans="1:15" x14ac:dyDescent="0.2">
      <c r="A12" s="13"/>
      <c r="B12" s="16" t="s">
        <v>79</v>
      </c>
      <c r="C12" s="14">
        <f t="shared" ref="C12:H12" si="1">ROUND(SUM(C7:C11),5)</f>
        <v>0</v>
      </c>
      <c r="D12" s="14">
        <f t="shared" si="1"/>
        <v>0</v>
      </c>
      <c r="E12" s="14">
        <f t="shared" si="1"/>
        <v>0</v>
      </c>
      <c r="F12" s="14">
        <f t="shared" si="1"/>
        <v>0</v>
      </c>
      <c r="G12" s="14">
        <f t="shared" si="1"/>
        <v>0</v>
      </c>
      <c r="H12" s="14">
        <f t="shared" si="1"/>
        <v>0</v>
      </c>
      <c r="I12" s="14">
        <f>ROUND(SUM(C12:H12),5)</f>
        <v>0</v>
      </c>
      <c r="J12" s="14">
        <f>ROUND(SUM(J7:J11),5)</f>
        <v>0</v>
      </c>
      <c r="K12" s="14">
        <f>ROUND(SUM(K7:K11),5)</f>
        <v>54483</v>
      </c>
      <c r="L12" s="23">
        <f>ROUND(SUM(L7:L11),5)</f>
        <v>54483</v>
      </c>
    </row>
    <row r="13" spans="1:15" x14ac:dyDescent="0.2">
      <c r="A13" s="13" t="s">
        <v>17</v>
      </c>
      <c r="B13" s="13"/>
      <c r="C13" s="14"/>
      <c r="D13" s="14"/>
      <c r="E13" s="14"/>
      <c r="F13" s="14"/>
      <c r="G13" s="14"/>
      <c r="H13" s="14"/>
      <c r="I13" s="14"/>
      <c r="J13" s="14"/>
      <c r="K13" s="14"/>
      <c r="L13" s="14"/>
    </row>
    <row r="14" spans="1:15" x14ac:dyDescent="0.2">
      <c r="A14" s="15" t="s">
        <v>20</v>
      </c>
      <c r="B14" s="13"/>
      <c r="C14" s="14">
        <v>0</v>
      </c>
      <c r="D14" s="14">
        <v>295</v>
      </c>
      <c r="E14" s="14">
        <v>0</v>
      </c>
      <c r="F14" s="14">
        <v>3170</v>
      </c>
      <c r="G14" s="14">
        <v>0</v>
      </c>
      <c r="H14" s="14">
        <v>42615</v>
      </c>
      <c r="I14" s="14">
        <f t="shared" ref="I14:I19" si="2">ROUND(SUM(C14:H14),5)</f>
        <v>46080</v>
      </c>
      <c r="J14" s="14">
        <v>0</v>
      </c>
      <c r="K14" s="14">
        <v>0</v>
      </c>
      <c r="L14" s="14">
        <f t="shared" ref="L14:L18" si="3">ROUND(SUM(I14:K14),5)</f>
        <v>46080</v>
      </c>
    </row>
    <row r="15" spans="1:15" x14ac:dyDescent="0.2">
      <c r="A15" s="15" t="s">
        <v>19</v>
      </c>
      <c r="B15" s="13"/>
      <c r="C15" s="14">
        <v>0</v>
      </c>
      <c r="D15" s="14">
        <v>0</v>
      </c>
      <c r="E15" s="14">
        <v>34531</v>
      </c>
      <c r="F15" s="14">
        <v>0</v>
      </c>
      <c r="G15" s="14">
        <v>0</v>
      </c>
      <c r="H15" s="14">
        <v>0</v>
      </c>
      <c r="I15" s="14">
        <f>ROUND(SUM(C15:H15),5)</f>
        <v>34531</v>
      </c>
      <c r="J15" s="14">
        <v>0</v>
      </c>
      <c r="K15" s="14">
        <v>0</v>
      </c>
      <c r="L15" s="14">
        <f>ROUND(SUM(I15:K15),5)</f>
        <v>34531</v>
      </c>
    </row>
    <row r="16" spans="1:15" ht="14.25" customHeight="1" x14ac:dyDescent="0.2">
      <c r="A16" s="15" t="s">
        <v>21</v>
      </c>
      <c r="B16" s="13"/>
      <c r="C16" s="14">
        <v>0</v>
      </c>
      <c r="D16" s="14">
        <v>0</v>
      </c>
      <c r="E16" s="14">
        <v>0</v>
      </c>
      <c r="F16" s="14">
        <v>0</v>
      </c>
      <c r="G16" s="14">
        <v>8375</v>
      </c>
      <c r="H16" s="14">
        <v>0</v>
      </c>
      <c r="I16" s="14">
        <f t="shared" si="2"/>
        <v>8375</v>
      </c>
      <c r="J16" s="14">
        <v>0</v>
      </c>
      <c r="K16" s="14">
        <v>0</v>
      </c>
      <c r="L16" s="14">
        <f t="shared" si="3"/>
        <v>8375</v>
      </c>
    </row>
    <row r="17" spans="1:12" x14ac:dyDescent="0.2">
      <c r="A17" s="15" t="s">
        <v>18</v>
      </c>
      <c r="B17" s="13"/>
      <c r="C17" s="14">
        <v>0</v>
      </c>
      <c r="D17" s="14">
        <v>0</v>
      </c>
      <c r="E17" s="14">
        <v>0</v>
      </c>
      <c r="F17" s="14">
        <v>0</v>
      </c>
      <c r="G17" s="14">
        <v>0</v>
      </c>
      <c r="H17" s="14">
        <v>0</v>
      </c>
      <c r="I17" s="14">
        <f>ROUND(SUM(C17:H17),5)</f>
        <v>0</v>
      </c>
      <c r="J17" s="14">
        <v>0</v>
      </c>
      <c r="K17" s="14">
        <v>235</v>
      </c>
      <c r="L17" s="14">
        <f>ROUND(SUM(I17:K17),5)</f>
        <v>235</v>
      </c>
    </row>
    <row r="18" spans="1:12" x14ac:dyDescent="0.2">
      <c r="A18" s="15" t="s">
        <v>22</v>
      </c>
      <c r="B18" s="13"/>
      <c r="C18" s="14">
        <v>0</v>
      </c>
      <c r="D18" s="14">
        <v>0</v>
      </c>
      <c r="E18" s="14">
        <v>0</v>
      </c>
      <c r="F18" s="14">
        <v>0</v>
      </c>
      <c r="G18" s="14">
        <v>11400</v>
      </c>
      <c r="H18" s="14">
        <v>0</v>
      </c>
      <c r="I18" s="14">
        <f t="shared" si="2"/>
        <v>11400</v>
      </c>
      <c r="J18" s="14">
        <v>0</v>
      </c>
      <c r="K18" s="14">
        <v>0</v>
      </c>
      <c r="L18" s="14">
        <f t="shared" si="3"/>
        <v>11400</v>
      </c>
    </row>
    <row r="19" spans="1:12" x14ac:dyDescent="0.2">
      <c r="A19" s="13"/>
      <c r="B19" s="16" t="s">
        <v>80</v>
      </c>
      <c r="C19" s="14">
        <f t="shared" ref="C19:H19" si="4">ROUND(SUM(C13:C18),5)</f>
        <v>0</v>
      </c>
      <c r="D19" s="14">
        <f t="shared" si="4"/>
        <v>295</v>
      </c>
      <c r="E19" s="14">
        <f t="shared" si="4"/>
        <v>34531</v>
      </c>
      <c r="F19" s="14">
        <f t="shared" si="4"/>
        <v>3170</v>
      </c>
      <c r="G19" s="14">
        <f t="shared" si="4"/>
        <v>19775</v>
      </c>
      <c r="H19" s="14">
        <f t="shared" si="4"/>
        <v>42615</v>
      </c>
      <c r="I19" s="14">
        <f t="shared" si="2"/>
        <v>100386</v>
      </c>
      <c r="J19" s="14">
        <f>ROUND(SUM(J13:J18),5)</f>
        <v>0</v>
      </c>
      <c r="K19" s="14">
        <f>ROUND(SUM(K13:K18),5)</f>
        <v>235</v>
      </c>
      <c r="L19" s="23">
        <f>SUM(L14:L18)</f>
        <v>100621</v>
      </c>
    </row>
    <row r="20" spans="1:12" x14ac:dyDescent="0.2">
      <c r="A20" s="13" t="s">
        <v>23</v>
      </c>
      <c r="B20" s="13"/>
      <c r="C20" s="14"/>
      <c r="D20" s="14"/>
      <c r="E20" s="14"/>
      <c r="F20" s="14"/>
      <c r="G20" s="14"/>
      <c r="H20" s="14"/>
      <c r="I20" s="14"/>
      <c r="J20" s="14"/>
      <c r="K20" s="14"/>
      <c r="L20" s="14"/>
    </row>
    <row r="21" spans="1:12" x14ac:dyDescent="0.2">
      <c r="A21" s="15" t="s">
        <v>24</v>
      </c>
      <c r="B21" s="13"/>
      <c r="C21" s="14">
        <v>0</v>
      </c>
      <c r="D21" s="14">
        <v>0</v>
      </c>
      <c r="E21" s="14">
        <v>0</v>
      </c>
      <c r="F21" s="14">
        <v>0</v>
      </c>
      <c r="G21" s="14">
        <v>0</v>
      </c>
      <c r="H21" s="14">
        <v>0</v>
      </c>
      <c r="I21" s="14">
        <f>ROUND(SUM(C21:H21),5)</f>
        <v>0</v>
      </c>
      <c r="J21" s="14">
        <v>686</v>
      </c>
      <c r="K21" s="14">
        <v>0</v>
      </c>
      <c r="L21" s="14">
        <f t="shared" ref="L21" si="5">ROUND(SUM(I21:K21),5)</f>
        <v>686</v>
      </c>
    </row>
    <row r="22" spans="1:12" ht="17" thickBot="1" x14ac:dyDescent="0.25">
      <c r="A22" s="13"/>
      <c r="B22" s="16" t="s">
        <v>81</v>
      </c>
      <c r="C22" s="18">
        <f t="shared" ref="C22:H22" si="6">ROUND(SUM(C20:C21),5)</f>
        <v>0</v>
      </c>
      <c r="D22" s="18">
        <f t="shared" si="6"/>
        <v>0</v>
      </c>
      <c r="E22" s="18">
        <f t="shared" si="6"/>
        <v>0</v>
      </c>
      <c r="F22" s="18">
        <f t="shared" si="6"/>
        <v>0</v>
      </c>
      <c r="G22" s="18">
        <f t="shared" si="6"/>
        <v>0</v>
      </c>
      <c r="H22" s="18">
        <f t="shared" si="6"/>
        <v>0</v>
      </c>
      <c r="I22" s="18">
        <f>ROUND(SUM(C22:H22),5)</f>
        <v>0</v>
      </c>
      <c r="J22" s="18">
        <f>ROUND(SUM(J20:J21),5)</f>
        <v>686</v>
      </c>
      <c r="K22" s="18">
        <f>ROUND(SUM(K20:K21),5)</f>
        <v>0</v>
      </c>
      <c r="L22" s="24">
        <f>J22</f>
        <v>686</v>
      </c>
    </row>
    <row r="23" spans="1:12" ht="17" thickBot="1" x14ac:dyDescent="0.25">
      <c r="A23" s="13"/>
      <c r="B23" s="17" t="s">
        <v>25</v>
      </c>
      <c r="C23" s="19">
        <f>ROUND(C6+C12+C19+C22,5)</f>
        <v>0</v>
      </c>
      <c r="D23" s="19">
        <f>ROUND(D6+D12+D19+D22,5)</f>
        <v>295</v>
      </c>
      <c r="E23" s="19">
        <f>ROUND(E6+E12+E19+E22,5)</f>
        <v>34531</v>
      </c>
      <c r="F23" s="19">
        <f t="shared" ref="F23:K23" si="7">ROUND(+F12+F19+F22,5)</f>
        <v>3170</v>
      </c>
      <c r="G23" s="19">
        <f t="shared" si="7"/>
        <v>19775</v>
      </c>
      <c r="H23" s="19">
        <f t="shared" si="7"/>
        <v>42615</v>
      </c>
      <c r="I23" s="19">
        <f t="shared" si="7"/>
        <v>100386</v>
      </c>
      <c r="J23" s="19">
        <f t="shared" si="7"/>
        <v>686</v>
      </c>
      <c r="K23" s="19">
        <f t="shared" si="7"/>
        <v>54718</v>
      </c>
      <c r="L23" s="19">
        <f>+L12+L19+L22</f>
        <v>155790</v>
      </c>
    </row>
    <row r="24" spans="1:12" x14ac:dyDescent="0.2">
      <c r="A24" s="4"/>
      <c r="B24" s="5"/>
      <c r="C24" s="10"/>
      <c r="D24" s="10"/>
      <c r="E24" s="10"/>
      <c r="F24" s="10"/>
      <c r="G24" s="10"/>
      <c r="H24" s="10"/>
      <c r="I24" s="10"/>
      <c r="J24" s="10"/>
      <c r="K24" s="10"/>
      <c r="L24" s="10"/>
    </row>
    <row r="25" spans="1:12" x14ac:dyDescent="0.2">
      <c r="A25" s="4" t="s">
        <v>26</v>
      </c>
      <c r="B25" s="4"/>
      <c r="C25" s="10"/>
      <c r="D25" s="10"/>
      <c r="E25" s="10"/>
      <c r="F25" s="10"/>
      <c r="G25" s="10"/>
      <c r="H25" s="10"/>
      <c r="I25" s="10"/>
      <c r="J25" s="10"/>
      <c r="K25" s="10"/>
      <c r="L25" s="10"/>
    </row>
    <row r="26" spans="1:12" x14ac:dyDescent="0.2">
      <c r="A26" s="13" t="s">
        <v>27</v>
      </c>
      <c r="B26" s="13"/>
      <c r="C26" s="14"/>
      <c r="D26" s="14"/>
      <c r="E26" s="14"/>
      <c r="F26" s="14"/>
      <c r="G26" s="14"/>
      <c r="H26" s="14"/>
      <c r="I26" s="14"/>
      <c r="J26" s="14"/>
      <c r="K26" s="14"/>
      <c r="L26" s="14"/>
    </row>
    <row r="27" spans="1:12" x14ac:dyDescent="0.2">
      <c r="A27" s="15" t="s">
        <v>28</v>
      </c>
      <c r="B27" s="13"/>
      <c r="C27" s="14">
        <v>36350</v>
      </c>
      <c r="D27" s="14">
        <v>0</v>
      </c>
      <c r="E27" s="14">
        <v>0</v>
      </c>
      <c r="F27" s="14">
        <v>0</v>
      </c>
      <c r="G27" s="14">
        <v>0</v>
      </c>
      <c r="H27" s="14">
        <v>0</v>
      </c>
      <c r="I27" s="14">
        <f t="shared" ref="I27:I32" si="8">ROUND(SUM(C27:H27),5)</f>
        <v>36350</v>
      </c>
      <c r="J27" s="14">
        <v>16358</v>
      </c>
      <c r="K27" s="14">
        <v>19993</v>
      </c>
      <c r="L27" s="14">
        <f t="shared" ref="L27:L31" si="9">ROUND(SUM(I27:K27),5)</f>
        <v>72701</v>
      </c>
    </row>
    <row r="28" spans="1:12" x14ac:dyDescent="0.2">
      <c r="A28" s="15" t="s">
        <v>29</v>
      </c>
      <c r="B28" s="13"/>
      <c r="C28" s="14">
        <v>0</v>
      </c>
      <c r="D28" s="14">
        <v>0</v>
      </c>
      <c r="E28" s="14">
        <v>0</v>
      </c>
      <c r="F28" s="14">
        <v>0</v>
      </c>
      <c r="G28" s="14">
        <v>0</v>
      </c>
      <c r="H28" s="14">
        <v>0</v>
      </c>
      <c r="I28" s="14">
        <f t="shared" si="8"/>
        <v>0</v>
      </c>
      <c r="J28" s="14">
        <v>26</v>
      </c>
      <c r="K28" s="14">
        <v>0</v>
      </c>
      <c r="L28" s="14">
        <f t="shared" si="9"/>
        <v>26</v>
      </c>
    </row>
    <row r="29" spans="1:12" x14ac:dyDescent="0.2">
      <c r="A29" s="15" t="s">
        <v>30</v>
      </c>
      <c r="B29" s="13"/>
      <c r="C29" s="14">
        <v>2782</v>
      </c>
      <c r="D29" s="14">
        <v>0</v>
      </c>
      <c r="E29" s="14">
        <v>0</v>
      </c>
      <c r="F29" s="14">
        <v>0</v>
      </c>
      <c r="G29" s="14">
        <v>0</v>
      </c>
      <c r="H29" s="14">
        <v>0</v>
      </c>
      <c r="I29" s="14">
        <f t="shared" si="8"/>
        <v>2782</v>
      </c>
      <c r="J29" s="14">
        <v>1210</v>
      </c>
      <c r="K29" s="14">
        <v>1529</v>
      </c>
      <c r="L29" s="14">
        <f t="shared" si="9"/>
        <v>5521</v>
      </c>
    </row>
    <row r="30" spans="1:12" x14ac:dyDescent="0.2">
      <c r="A30" s="15" t="s">
        <v>31</v>
      </c>
      <c r="B30" s="13"/>
      <c r="C30" s="14">
        <v>10</v>
      </c>
      <c r="D30" s="14">
        <v>0</v>
      </c>
      <c r="E30" s="14">
        <v>0</v>
      </c>
      <c r="F30" s="14">
        <v>0</v>
      </c>
      <c r="G30" s="14">
        <v>0</v>
      </c>
      <c r="H30" s="14">
        <v>0</v>
      </c>
      <c r="I30" s="14">
        <f t="shared" si="8"/>
        <v>10</v>
      </c>
      <c r="J30" s="14">
        <v>0</v>
      </c>
      <c r="K30" s="14">
        <v>0</v>
      </c>
      <c r="L30" s="14">
        <f t="shared" si="9"/>
        <v>10</v>
      </c>
    </row>
    <row r="31" spans="1:12" x14ac:dyDescent="0.2">
      <c r="A31" s="15" t="s">
        <v>32</v>
      </c>
      <c r="B31" s="13"/>
      <c r="C31" s="14">
        <v>0</v>
      </c>
      <c r="D31" s="14">
        <v>0</v>
      </c>
      <c r="E31" s="14">
        <v>0</v>
      </c>
      <c r="F31" s="14">
        <v>0</v>
      </c>
      <c r="G31" s="14">
        <v>0</v>
      </c>
      <c r="H31" s="14">
        <v>0</v>
      </c>
      <c r="I31" s="14">
        <f t="shared" si="8"/>
        <v>0</v>
      </c>
      <c r="J31" s="14">
        <v>551</v>
      </c>
      <c r="K31" s="14">
        <v>0</v>
      </c>
      <c r="L31" s="14">
        <f t="shared" si="9"/>
        <v>551</v>
      </c>
    </row>
    <row r="32" spans="1:12" x14ac:dyDescent="0.2">
      <c r="A32" s="13"/>
      <c r="B32" s="13" t="s">
        <v>33</v>
      </c>
      <c r="C32" s="14">
        <f t="shared" ref="C32:H32" si="10">ROUND(SUM(C26:C31),5)</f>
        <v>39142</v>
      </c>
      <c r="D32" s="14">
        <f t="shared" si="10"/>
        <v>0</v>
      </c>
      <c r="E32" s="14">
        <f t="shared" si="10"/>
        <v>0</v>
      </c>
      <c r="F32" s="14">
        <f t="shared" si="10"/>
        <v>0</v>
      </c>
      <c r="G32" s="14">
        <f t="shared" si="10"/>
        <v>0</v>
      </c>
      <c r="H32" s="14">
        <f t="shared" si="10"/>
        <v>0</v>
      </c>
      <c r="I32" s="14">
        <f t="shared" si="8"/>
        <v>39142</v>
      </c>
      <c r="J32" s="14">
        <f>ROUND(SUM(J26:J31),5)</f>
        <v>18145</v>
      </c>
      <c r="K32" s="14">
        <f>ROUND(SUM(K26:K31),5)</f>
        <v>21522</v>
      </c>
      <c r="L32" s="25">
        <f>SUM(L27:L31)</f>
        <v>78809</v>
      </c>
    </row>
    <row r="33" spans="1:12" x14ac:dyDescent="0.2">
      <c r="A33" s="13" t="s">
        <v>34</v>
      </c>
      <c r="B33" s="13"/>
      <c r="C33" s="14"/>
      <c r="D33" s="14"/>
      <c r="E33" s="14"/>
      <c r="F33" s="14"/>
      <c r="G33" s="14"/>
      <c r="H33" s="14"/>
      <c r="I33" s="14"/>
      <c r="J33" s="14"/>
      <c r="K33" s="14"/>
      <c r="L33" s="14"/>
    </row>
    <row r="34" spans="1:12" x14ac:dyDescent="0.2">
      <c r="A34" s="15" t="s">
        <v>35</v>
      </c>
      <c r="B34" s="13"/>
      <c r="C34" s="14">
        <v>0</v>
      </c>
      <c r="D34" s="14">
        <v>0</v>
      </c>
      <c r="E34" s="14">
        <v>6000</v>
      </c>
      <c r="F34" s="14">
        <v>0</v>
      </c>
      <c r="G34" s="14">
        <v>0</v>
      </c>
      <c r="H34" s="14">
        <v>0</v>
      </c>
      <c r="I34" s="14">
        <f t="shared" ref="I34:I47" si="11">ROUND(SUM(C34:H34),5)</f>
        <v>6000</v>
      </c>
      <c r="J34" s="14">
        <v>0</v>
      </c>
      <c r="K34" s="14">
        <v>0</v>
      </c>
      <c r="L34" s="14">
        <f t="shared" ref="L34:L75" si="12">ROUND(SUM(I34:K34),5)</f>
        <v>6000</v>
      </c>
    </row>
    <row r="35" spans="1:12" x14ac:dyDescent="0.2">
      <c r="A35" s="15" t="s">
        <v>36</v>
      </c>
      <c r="B35" s="13"/>
      <c r="C35" s="14">
        <v>0</v>
      </c>
      <c r="D35" s="14">
        <v>0</v>
      </c>
      <c r="E35" s="14">
        <v>750</v>
      </c>
      <c r="F35" s="14">
        <v>0</v>
      </c>
      <c r="G35" s="14">
        <v>0</v>
      </c>
      <c r="H35" s="14">
        <v>0</v>
      </c>
      <c r="I35" s="14">
        <f t="shared" si="11"/>
        <v>750</v>
      </c>
      <c r="J35" s="14">
        <v>0</v>
      </c>
      <c r="K35" s="14">
        <v>0</v>
      </c>
      <c r="L35" s="14">
        <f t="shared" si="12"/>
        <v>750</v>
      </c>
    </row>
    <row r="36" spans="1:12" x14ac:dyDescent="0.2">
      <c r="A36" s="15" t="s">
        <v>37</v>
      </c>
      <c r="B36" s="13"/>
      <c r="C36" s="14">
        <v>630</v>
      </c>
      <c r="D36" s="14">
        <v>0</v>
      </c>
      <c r="E36" s="14">
        <v>25</v>
      </c>
      <c r="F36" s="14">
        <v>0</v>
      </c>
      <c r="G36" s="14">
        <v>0</v>
      </c>
      <c r="H36" s="14">
        <v>0</v>
      </c>
      <c r="I36" s="14">
        <f t="shared" si="11"/>
        <v>655</v>
      </c>
      <c r="J36" s="14">
        <v>0</v>
      </c>
      <c r="K36" s="14">
        <v>0</v>
      </c>
      <c r="L36" s="14">
        <f t="shared" si="12"/>
        <v>655</v>
      </c>
    </row>
    <row r="37" spans="1:12" x14ac:dyDescent="0.2">
      <c r="A37" s="15" t="s">
        <v>38</v>
      </c>
      <c r="B37" s="13"/>
      <c r="C37" s="14">
        <v>906</v>
      </c>
      <c r="D37" s="14">
        <v>0</v>
      </c>
      <c r="E37" s="14">
        <v>1160</v>
      </c>
      <c r="F37" s="14">
        <v>0</v>
      </c>
      <c r="G37" s="14">
        <v>0</v>
      </c>
      <c r="H37" s="14">
        <v>0</v>
      </c>
      <c r="I37" s="14">
        <f t="shared" si="11"/>
        <v>2066</v>
      </c>
      <c r="J37" s="14">
        <v>0</v>
      </c>
      <c r="K37" s="14">
        <v>2000</v>
      </c>
      <c r="L37" s="14">
        <f t="shared" si="12"/>
        <v>4066</v>
      </c>
    </row>
    <row r="38" spans="1:12" x14ac:dyDescent="0.2">
      <c r="A38" s="15" t="s">
        <v>39</v>
      </c>
      <c r="B38" s="13"/>
      <c r="C38" s="14">
        <v>8072</v>
      </c>
      <c r="D38" s="14">
        <v>0</v>
      </c>
      <c r="E38" s="14">
        <v>0</v>
      </c>
      <c r="F38" s="14">
        <v>0</v>
      </c>
      <c r="G38" s="14">
        <v>0</v>
      </c>
      <c r="H38" s="14">
        <v>0</v>
      </c>
      <c r="I38" s="14">
        <f t="shared" si="11"/>
        <v>8072</v>
      </c>
      <c r="J38" s="14">
        <v>0</v>
      </c>
      <c r="K38" s="14">
        <v>0</v>
      </c>
      <c r="L38" s="14">
        <f t="shared" si="12"/>
        <v>8072</v>
      </c>
    </row>
    <row r="39" spans="1:12" x14ac:dyDescent="0.2">
      <c r="A39" s="15" t="s">
        <v>40</v>
      </c>
      <c r="B39" s="13"/>
      <c r="C39" s="14">
        <v>1413</v>
      </c>
      <c r="D39" s="14">
        <v>135</v>
      </c>
      <c r="E39" s="14">
        <v>1379</v>
      </c>
      <c r="F39" s="14">
        <v>0</v>
      </c>
      <c r="G39" s="14">
        <v>0</v>
      </c>
      <c r="H39" s="14">
        <v>0</v>
      </c>
      <c r="I39" s="14">
        <f t="shared" si="11"/>
        <v>2927</v>
      </c>
      <c r="J39" s="14">
        <v>0</v>
      </c>
      <c r="K39" s="14">
        <v>216</v>
      </c>
      <c r="L39" s="14">
        <f t="shared" si="12"/>
        <v>3143</v>
      </c>
    </row>
    <row r="40" spans="1:12" x14ac:dyDescent="0.2">
      <c r="A40" s="15" t="s">
        <v>41</v>
      </c>
      <c r="B40" s="13"/>
      <c r="C40" s="14">
        <v>6011</v>
      </c>
      <c r="D40" s="14">
        <v>0</v>
      </c>
      <c r="E40" s="14">
        <v>0</v>
      </c>
      <c r="F40" s="14">
        <v>0</v>
      </c>
      <c r="G40" s="14">
        <v>0</v>
      </c>
      <c r="H40" s="14">
        <v>0</v>
      </c>
      <c r="I40" s="14">
        <f t="shared" si="11"/>
        <v>6011</v>
      </c>
      <c r="J40" s="14">
        <v>0</v>
      </c>
      <c r="K40" s="14">
        <v>0</v>
      </c>
      <c r="L40" s="14">
        <f t="shared" si="12"/>
        <v>6011</v>
      </c>
    </row>
    <row r="41" spans="1:12" x14ac:dyDescent="0.2">
      <c r="A41" s="15" t="s">
        <v>42</v>
      </c>
      <c r="B41" s="13"/>
      <c r="C41" s="14">
        <v>10</v>
      </c>
      <c r="D41" s="14">
        <v>0</v>
      </c>
      <c r="E41" s="14">
        <v>0</v>
      </c>
      <c r="F41" s="14">
        <v>0</v>
      </c>
      <c r="G41" s="14">
        <v>0</v>
      </c>
      <c r="H41" s="14">
        <v>0</v>
      </c>
      <c r="I41" s="14">
        <f t="shared" si="11"/>
        <v>10</v>
      </c>
      <c r="J41" s="14">
        <v>0</v>
      </c>
      <c r="K41" s="14">
        <v>0</v>
      </c>
      <c r="L41" s="14">
        <f t="shared" si="12"/>
        <v>10</v>
      </c>
    </row>
    <row r="42" spans="1:12" x14ac:dyDescent="0.2">
      <c r="A42" s="15" t="s">
        <v>43</v>
      </c>
      <c r="B42" s="13"/>
      <c r="C42" s="14">
        <v>11484</v>
      </c>
      <c r="D42" s="14">
        <v>0</v>
      </c>
      <c r="E42" s="14">
        <v>0</v>
      </c>
      <c r="F42" s="14">
        <v>0</v>
      </c>
      <c r="G42" s="14">
        <v>0</v>
      </c>
      <c r="H42" s="14">
        <v>0</v>
      </c>
      <c r="I42" s="14">
        <f t="shared" si="11"/>
        <v>11484</v>
      </c>
      <c r="J42" s="14">
        <v>0</v>
      </c>
      <c r="K42" s="14">
        <v>0</v>
      </c>
      <c r="L42" s="14">
        <f t="shared" si="12"/>
        <v>11484</v>
      </c>
    </row>
    <row r="43" spans="1:12" x14ac:dyDescent="0.2">
      <c r="A43" s="15" t="s">
        <v>44</v>
      </c>
      <c r="B43" s="13"/>
      <c r="C43" s="14">
        <v>3502</v>
      </c>
      <c r="D43" s="14">
        <v>0</v>
      </c>
      <c r="E43" s="14">
        <v>6</v>
      </c>
      <c r="F43" s="14">
        <v>302</v>
      </c>
      <c r="G43" s="14">
        <v>0</v>
      </c>
      <c r="H43" s="14">
        <v>0</v>
      </c>
      <c r="I43" s="14">
        <f t="shared" si="11"/>
        <v>3810</v>
      </c>
      <c r="J43" s="14">
        <v>0</v>
      </c>
      <c r="K43" s="14">
        <v>0</v>
      </c>
      <c r="L43" s="14">
        <f t="shared" si="12"/>
        <v>3810</v>
      </c>
    </row>
    <row r="44" spans="1:12" x14ac:dyDescent="0.2">
      <c r="A44" s="15" t="s">
        <v>45</v>
      </c>
      <c r="B44" s="13"/>
      <c r="C44" s="14">
        <v>502</v>
      </c>
      <c r="D44" s="14">
        <v>0</v>
      </c>
      <c r="E44" s="14">
        <v>274</v>
      </c>
      <c r="F44" s="14">
        <v>0</v>
      </c>
      <c r="G44" s="14">
        <v>0</v>
      </c>
      <c r="H44" s="14">
        <v>0</v>
      </c>
      <c r="I44" s="14">
        <f t="shared" si="11"/>
        <v>776</v>
      </c>
      <c r="J44" s="14">
        <v>0</v>
      </c>
      <c r="K44" s="14">
        <v>0</v>
      </c>
      <c r="L44" s="14">
        <f t="shared" si="12"/>
        <v>776</v>
      </c>
    </row>
    <row r="45" spans="1:12" x14ac:dyDescent="0.2">
      <c r="A45" s="15" t="s">
        <v>46</v>
      </c>
      <c r="B45" s="13"/>
      <c r="C45" s="14">
        <v>954</v>
      </c>
      <c r="D45" s="14">
        <v>0</v>
      </c>
      <c r="E45" s="14">
        <v>340</v>
      </c>
      <c r="F45" s="14">
        <v>0</v>
      </c>
      <c r="G45" s="14">
        <v>0</v>
      </c>
      <c r="H45" s="14">
        <v>0</v>
      </c>
      <c r="I45" s="14">
        <f t="shared" si="11"/>
        <v>1294</v>
      </c>
      <c r="J45" s="14">
        <v>0</v>
      </c>
      <c r="K45" s="14">
        <v>0</v>
      </c>
      <c r="L45" s="14">
        <f t="shared" si="12"/>
        <v>1294</v>
      </c>
    </row>
    <row r="46" spans="1:12" x14ac:dyDescent="0.2">
      <c r="A46" s="15" t="s">
        <v>47</v>
      </c>
      <c r="B46" s="13"/>
      <c r="C46" s="14">
        <v>216</v>
      </c>
      <c r="D46" s="14">
        <v>0</v>
      </c>
      <c r="E46" s="14">
        <v>0</v>
      </c>
      <c r="F46" s="14">
        <v>0</v>
      </c>
      <c r="G46" s="14">
        <v>0</v>
      </c>
      <c r="H46" s="14">
        <v>0</v>
      </c>
      <c r="I46" s="14">
        <f t="shared" si="11"/>
        <v>216</v>
      </c>
      <c r="J46" s="14">
        <v>0</v>
      </c>
      <c r="K46" s="14">
        <v>0</v>
      </c>
      <c r="L46" s="14">
        <f t="shared" si="12"/>
        <v>216</v>
      </c>
    </row>
    <row r="47" spans="1:12" x14ac:dyDescent="0.2">
      <c r="A47" s="13"/>
      <c r="B47" s="13" t="s">
        <v>48</v>
      </c>
      <c r="C47" s="14">
        <f t="shared" ref="C47:H47" si="13">ROUND(SUM(C33:C46),5)</f>
        <v>33700</v>
      </c>
      <c r="D47" s="14">
        <f t="shared" si="13"/>
        <v>135</v>
      </c>
      <c r="E47" s="14">
        <f t="shared" si="13"/>
        <v>9934</v>
      </c>
      <c r="F47" s="14">
        <f t="shared" si="13"/>
        <v>302</v>
      </c>
      <c r="G47" s="14">
        <f t="shared" si="13"/>
        <v>0</v>
      </c>
      <c r="H47" s="14">
        <f t="shared" si="13"/>
        <v>0</v>
      </c>
      <c r="I47" s="14">
        <f t="shared" si="11"/>
        <v>44071</v>
      </c>
      <c r="J47" s="14">
        <f>ROUND(SUM(J33:J46),5)</f>
        <v>0</v>
      </c>
      <c r="K47" s="14">
        <f>ROUND(SUM(K33:K46),5)</f>
        <v>2216</v>
      </c>
      <c r="L47" s="23">
        <f>SUM(L34:L46)</f>
        <v>46287</v>
      </c>
    </row>
    <row r="48" spans="1:12" x14ac:dyDescent="0.2">
      <c r="A48" s="13"/>
      <c r="B48" s="13" t="s">
        <v>49</v>
      </c>
      <c r="C48" s="14"/>
      <c r="D48" s="14"/>
      <c r="E48" s="14"/>
      <c r="F48" s="14"/>
      <c r="G48" s="14"/>
      <c r="H48" s="14"/>
      <c r="I48" s="14"/>
      <c r="J48" s="14"/>
      <c r="K48" s="14"/>
      <c r="L48" s="14"/>
    </row>
    <row r="49" spans="1:12" x14ac:dyDescent="0.2">
      <c r="A49" s="15" t="s">
        <v>50</v>
      </c>
      <c r="B49" s="13"/>
      <c r="C49" s="14">
        <v>0</v>
      </c>
      <c r="D49" s="14">
        <v>0</v>
      </c>
      <c r="E49" s="14">
        <v>0</v>
      </c>
      <c r="F49" s="14">
        <v>0</v>
      </c>
      <c r="G49" s="14">
        <v>0</v>
      </c>
      <c r="H49" s="14">
        <v>0</v>
      </c>
      <c r="I49" s="14">
        <f>ROUND(SUM(C49:H49),5)</f>
        <v>0</v>
      </c>
      <c r="J49" s="14">
        <v>59</v>
      </c>
      <c r="K49" s="14">
        <v>0</v>
      </c>
      <c r="L49" s="14">
        <f t="shared" si="12"/>
        <v>59</v>
      </c>
    </row>
    <row r="50" spans="1:12" x14ac:dyDescent="0.2">
      <c r="A50" s="15" t="s">
        <v>51</v>
      </c>
      <c r="B50" s="13"/>
      <c r="C50" s="14">
        <v>0</v>
      </c>
      <c r="D50" s="14">
        <v>0</v>
      </c>
      <c r="E50" s="14">
        <v>0</v>
      </c>
      <c r="F50" s="14">
        <v>0</v>
      </c>
      <c r="G50" s="14">
        <v>0</v>
      </c>
      <c r="H50" s="14">
        <v>0</v>
      </c>
      <c r="I50" s="14">
        <f>ROUND(SUM(C50:H50),5)</f>
        <v>0</v>
      </c>
      <c r="J50" s="14">
        <v>126</v>
      </c>
      <c r="K50" s="14">
        <v>20</v>
      </c>
      <c r="L50" s="14">
        <f t="shared" si="12"/>
        <v>146</v>
      </c>
    </row>
    <row r="51" spans="1:12" x14ac:dyDescent="0.2">
      <c r="A51" s="15" t="s">
        <v>52</v>
      </c>
      <c r="B51" s="13"/>
      <c r="C51" s="14">
        <v>0</v>
      </c>
      <c r="D51" s="14">
        <v>0</v>
      </c>
      <c r="E51" s="14">
        <v>287</v>
      </c>
      <c r="F51" s="14">
        <v>0</v>
      </c>
      <c r="G51" s="14">
        <v>0</v>
      </c>
      <c r="H51" s="14">
        <v>2099</v>
      </c>
      <c r="I51" s="14">
        <f>ROUND(SUM(C51:H51),5)</f>
        <v>2386</v>
      </c>
      <c r="J51" s="14">
        <v>0</v>
      </c>
      <c r="K51" s="14">
        <v>0</v>
      </c>
      <c r="L51" s="14">
        <f t="shared" si="12"/>
        <v>2386</v>
      </c>
    </row>
    <row r="52" spans="1:12" x14ac:dyDescent="0.2">
      <c r="A52" s="15" t="s">
        <v>53</v>
      </c>
      <c r="B52" s="13"/>
      <c r="C52" s="14"/>
      <c r="D52" s="14"/>
      <c r="E52" s="14"/>
      <c r="F52" s="14"/>
      <c r="G52" s="14"/>
      <c r="H52" s="14"/>
      <c r="I52" s="14"/>
      <c r="J52" s="14"/>
      <c r="K52" s="14"/>
      <c r="L52" s="14"/>
    </row>
    <row r="53" spans="1:12" x14ac:dyDescent="0.2">
      <c r="A53" s="15" t="s">
        <v>54</v>
      </c>
      <c r="B53" s="20"/>
      <c r="C53" s="14">
        <v>313</v>
      </c>
      <c r="D53" s="14">
        <v>0</v>
      </c>
      <c r="E53" s="14">
        <v>0</v>
      </c>
      <c r="F53" s="14">
        <v>0</v>
      </c>
      <c r="G53" s="14">
        <v>0</v>
      </c>
      <c r="H53" s="14">
        <v>0</v>
      </c>
      <c r="I53" s="14">
        <f t="shared" ref="I53:I59" si="14">ROUND(SUM(C53:H53),5)</f>
        <v>313</v>
      </c>
      <c r="J53" s="14">
        <v>941</v>
      </c>
      <c r="K53" s="14">
        <v>1880</v>
      </c>
      <c r="L53" s="14">
        <f t="shared" si="12"/>
        <v>3134</v>
      </c>
    </row>
    <row r="54" spans="1:12" x14ac:dyDescent="0.2">
      <c r="A54" s="15" t="s">
        <v>55</v>
      </c>
      <c r="B54" s="20"/>
      <c r="C54" s="14">
        <v>312</v>
      </c>
      <c r="D54" s="14">
        <v>0</v>
      </c>
      <c r="E54" s="14">
        <v>0</v>
      </c>
      <c r="F54" s="14">
        <v>0</v>
      </c>
      <c r="G54" s="14">
        <v>0</v>
      </c>
      <c r="H54" s="14">
        <v>0</v>
      </c>
      <c r="I54" s="14">
        <f t="shared" si="14"/>
        <v>312</v>
      </c>
      <c r="J54" s="14">
        <v>314</v>
      </c>
      <c r="K54" s="14">
        <v>1004</v>
      </c>
      <c r="L54" s="14">
        <f t="shared" si="12"/>
        <v>1630</v>
      </c>
    </row>
    <row r="55" spans="1:12" x14ac:dyDescent="0.2">
      <c r="A55" s="15" t="s">
        <v>56</v>
      </c>
      <c r="B55" s="13"/>
      <c r="C55" s="14">
        <v>0</v>
      </c>
      <c r="D55" s="14">
        <v>0</v>
      </c>
      <c r="E55" s="14">
        <v>0</v>
      </c>
      <c r="F55" s="14">
        <v>0</v>
      </c>
      <c r="G55" s="14">
        <v>0</v>
      </c>
      <c r="H55" s="14">
        <v>0</v>
      </c>
      <c r="I55" s="14">
        <f t="shared" si="14"/>
        <v>0</v>
      </c>
      <c r="J55" s="14">
        <v>250</v>
      </c>
      <c r="K55" s="14">
        <v>3426</v>
      </c>
      <c r="L55" s="14">
        <f t="shared" si="12"/>
        <v>3676</v>
      </c>
    </row>
    <row r="56" spans="1:12" x14ac:dyDescent="0.2">
      <c r="A56" s="15" t="s">
        <v>57</v>
      </c>
      <c r="B56" s="13"/>
      <c r="C56" s="14">
        <v>0</v>
      </c>
      <c r="D56" s="14">
        <v>0</v>
      </c>
      <c r="E56" s="14">
        <v>0</v>
      </c>
      <c r="F56" s="14">
        <v>0</v>
      </c>
      <c r="G56" s="14">
        <v>0</v>
      </c>
      <c r="H56" s="14">
        <v>0</v>
      </c>
      <c r="I56" s="14">
        <f t="shared" si="14"/>
        <v>0</v>
      </c>
      <c r="J56" s="14">
        <v>416</v>
      </c>
      <c r="K56" s="14">
        <v>0</v>
      </c>
      <c r="L56" s="14">
        <f t="shared" si="12"/>
        <v>416</v>
      </c>
    </row>
    <row r="57" spans="1:12" x14ac:dyDescent="0.2">
      <c r="A57" s="15" t="s">
        <v>58</v>
      </c>
      <c r="B57" s="13"/>
      <c r="C57" s="14">
        <v>550</v>
      </c>
      <c r="D57" s="14">
        <v>0</v>
      </c>
      <c r="E57" s="14">
        <v>0</v>
      </c>
      <c r="F57" s="14">
        <v>0</v>
      </c>
      <c r="G57" s="14">
        <v>0</v>
      </c>
      <c r="H57" s="14">
        <v>0</v>
      </c>
      <c r="I57" s="14">
        <f t="shared" si="14"/>
        <v>550</v>
      </c>
      <c r="J57" s="14">
        <v>0</v>
      </c>
      <c r="K57" s="14">
        <v>4788</v>
      </c>
      <c r="L57" s="14">
        <f t="shared" si="12"/>
        <v>5338</v>
      </c>
    </row>
    <row r="58" spans="1:12" x14ac:dyDescent="0.2">
      <c r="A58" s="15" t="s">
        <v>59</v>
      </c>
      <c r="B58" s="13"/>
      <c r="C58" s="14">
        <v>0</v>
      </c>
      <c r="D58" s="14">
        <v>0</v>
      </c>
      <c r="E58" s="14">
        <v>0</v>
      </c>
      <c r="F58" s="14">
        <v>0</v>
      </c>
      <c r="G58" s="14">
        <v>0</v>
      </c>
      <c r="H58" s="14">
        <v>0</v>
      </c>
      <c r="I58" s="14">
        <f t="shared" si="14"/>
        <v>0</v>
      </c>
      <c r="J58" s="14">
        <v>384</v>
      </c>
      <c r="K58" s="14">
        <v>0</v>
      </c>
      <c r="L58" s="14">
        <f t="shared" si="12"/>
        <v>384</v>
      </c>
    </row>
    <row r="59" spans="1:12" x14ac:dyDescent="0.2">
      <c r="A59" s="15" t="s">
        <v>60</v>
      </c>
      <c r="B59" s="13"/>
      <c r="C59" s="14">
        <v>0</v>
      </c>
      <c r="D59" s="14">
        <v>0</v>
      </c>
      <c r="E59" s="14">
        <v>0</v>
      </c>
      <c r="F59" s="14">
        <v>0</v>
      </c>
      <c r="G59" s="14">
        <v>0</v>
      </c>
      <c r="H59" s="14">
        <v>0</v>
      </c>
      <c r="I59" s="14">
        <f t="shared" si="14"/>
        <v>0</v>
      </c>
      <c r="J59" s="14">
        <v>138</v>
      </c>
      <c r="K59" s="14">
        <v>0</v>
      </c>
      <c r="L59" s="14">
        <f t="shared" si="12"/>
        <v>138</v>
      </c>
    </row>
    <row r="60" spans="1:12" x14ac:dyDescent="0.2">
      <c r="A60" s="15" t="s">
        <v>61</v>
      </c>
      <c r="B60" s="13"/>
      <c r="C60" s="14"/>
      <c r="D60" s="14"/>
      <c r="E60" s="14"/>
      <c r="F60" s="14"/>
      <c r="G60" s="14"/>
      <c r="H60" s="14"/>
      <c r="I60" s="14"/>
      <c r="J60" s="14"/>
      <c r="K60" s="14"/>
      <c r="L60" s="14"/>
    </row>
    <row r="61" spans="1:12" x14ac:dyDescent="0.2">
      <c r="A61" s="13"/>
      <c r="B61" s="13" t="s">
        <v>62</v>
      </c>
      <c r="C61" s="14">
        <v>0</v>
      </c>
      <c r="D61" s="14">
        <v>0</v>
      </c>
      <c r="E61" s="14">
        <v>0</v>
      </c>
      <c r="F61" s="14">
        <v>0</v>
      </c>
      <c r="G61" s="14">
        <v>0</v>
      </c>
      <c r="H61" s="14">
        <v>0</v>
      </c>
      <c r="I61" s="14">
        <f t="shared" ref="I61:I69" si="15">ROUND(SUM(C61:H61),5)</f>
        <v>0</v>
      </c>
      <c r="J61" s="14">
        <v>0</v>
      </c>
      <c r="K61" s="14">
        <v>353</v>
      </c>
      <c r="L61" s="14">
        <f t="shared" si="12"/>
        <v>353</v>
      </c>
    </row>
    <row r="62" spans="1:12" x14ac:dyDescent="0.2">
      <c r="A62" s="13"/>
      <c r="B62" s="13" t="s">
        <v>63</v>
      </c>
      <c r="C62" s="14">
        <v>0</v>
      </c>
      <c r="D62" s="14">
        <v>0</v>
      </c>
      <c r="E62" s="14">
        <v>0</v>
      </c>
      <c r="F62" s="14">
        <v>0</v>
      </c>
      <c r="G62" s="14">
        <v>0</v>
      </c>
      <c r="H62" s="14">
        <v>0</v>
      </c>
      <c r="I62" s="14">
        <f t="shared" si="15"/>
        <v>0</v>
      </c>
      <c r="J62" s="14">
        <v>0</v>
      </c>
      <c r="K62" s="14">
        <v>55</v>
      </c>
      <c r="L62" s="14">
        <f t="shared" si="12"/>
        <v>55</v>
      </c>
    </row>
    <row r="63" spans="1:12" x14ac:dyDescent="0.2">
      <c r="A63" s="13"/>
      <c r="B63" s="13" t="s">
        <v>64</v>
      </c>
      <c r="C63" s="14">
        <v>0</v>
      </c>
      <c r="D63" s="14">
        <v>0</v>
      </c>
      <c r="E63" s="14">
        <v>200</v>
      </c>
      <c r="F63" s="14">
        <v>0</v>
      </c>
      <c r="G63" s="14">
        <v>0</v>
      </c>
      <c r="H63" s="14">
        <v>125</v>
      </c>
      <c r="I63" s="14">
        <f t="shared" si="15"/>
        <v>325</v>
      </c>
      <c r="J63" s="14">
        <v>0</v>
      </c>
      <c r="K63" s="14">
        <v>1030</v>
      </c>
      <c r="L63" s="14">
        <f t="shared" si="12"/>
        <v>1355</v>
      </c>
    </row>
    <row r="64" spans="1:12" x14ac:dyDescent="0.2">
      <c r="A64" s="13"/>
      <c r="B64" s="13" t="s">
        <v>65</v>
      </c>
      <c r="C64" s="14">
        <v>-4</v>
      </c>
      <c r="D64" s="14">
        <v>0</v>
      </c>
      <c r="E64" s="14">
        <v>209</v>
      </c>
      <c r="F64" s="14">
        <v>0</v>
      </c>
      <c r="G64" s="14">
        <v>0</v>
      </c>
      <c r="H64" s="14">
        <v>0</v>
      </c>
      <c r="I64" s="14">
        <f t="shared" si="15"/>
        <v>205</v>
      </c>
      <c r="J64" s="14">
        <v>56</v>
      </c>
      <c r="K64" s="14">
        <v>170</v>
      </c>
      <c r="L64" s="14">
        <f t="shared" si="12"/>
        <v>431</v>
      </c>
    </row>
    <row r="65" spans="1:12" x14ac:dyDescent="0.2">
      <c r="A65" s="13"/>
      <c r="B65" s="13" t="s">
        <v>66</v>
      </c>
      <c r="C65" s="14">
        <v>865</v>
      </c>
      <c r="D65" s="14">
        <v>0</v>
      </c>
      <c r="E65" s="14">
        <v>0</v>
      </c>
      <c r="F65" s="14">
        <v>0</v>
      </c>
      <c r="G65" s="14">
        <v>0</v>
      </c>
      <c r="H65" s="14">
        <v>0</v>
      </c>
      <c r="I65" s="14">
        <f t="shared" si="15"/>
        <v>865</v>
      </c>
      <c r="J65" s="14">
        <v>0</v>
      </c>
      <c r="K65" s="14">
        <v>336</v>
      </c>
      <c r="L65" s="14">
        <f t="shared" si="12"/>
        <v>1201</v>
      </c>
    </row>
    <row r="66" spans="1:12" x14ac:dyDescent="0.2">
      <c r="A66" s="15" t="s">
        <v>67</v>
      </c>
      <c r="B66" s="13"/>
      <c r="C66" s="14">
        <v>0</v>
      </c>
      <c r="D66" s="14">
        <v>0</v>
      </c>
      <c r="E66" s="14">
        <v>0</v>
      </c>
      <c r="F66" s="14">
        <v>0</v>
      </c>
      <c r="G66" s="14">
        <v>0</v>
      </c>
      <c r="H66" s="14">
        <v>0</v>
      </c>
      <c r="I66" s="14">
        <f t="shared" si="15"/>
        <v>0</v>
      </c>
      <c r="J66" s="14">
        <v>1037</v>
      </c>
      <c r="K66" s="14">
        <v>756</v>
      </c>
      <c r="L66" s="14">
        <f t="shared" si="12"/>
        <v>1793</v>
      </c>
    </row>
    <row r="67" spans="1:12" x14ac:dyDescent="0.2">
      <c r="A67" s="15" t="s">
        <v>68</v>
      </c>
      <c r="B67" s="13"/>
      <c r="C67" s="14">
        <v>0</v>
      </c>
      <c r="D67" s="14">
        <v>0</v>
      </c>
      <c r="E67" s="14">
        <v>0</v>
      </c>
      <c r="F67" s="14">
        <v>0</v>
      </c>
      <c r="G67" s="14">
        <v>0</v>
      </c>
      <c r="H67" s="14">
        <v>0</v>
      </c>
      <c r="I67" s="14">
        <f t="shared" si="15"/>
        <v>0</v>
      </c>
      <c r="J67" s="14">
        <v>60</v>
      </c>
      <c r="K67" s="14">
        <v>0</v>
      </c>
      <c r="L67" s="14">
        <f t="shared" si="12"/>
        <v>60</v>
      </c>
    </row>
    <row r="68" spans="1:12" x14ac:dyDescent="0.2">
      <c r="A68" s="15" t="s">
        <v>69</v>
      </c>
      <c r="B68" s="13"/>
      <c r="C68" s="14">
        <v>267</v>
      </c>
      <c r="D68" s="14">
        <v>0</v>
      </c>
      <c r="E68" s="14">
        <v>175</v>
      </c>
      <c r="F68" s="14">
        <v>0</v>
      </c>
      <c r="G68" s="14">
        <v>0</v>
      </c>
      <c r="H68" s="14">
        <v>0</v>
      </c>
      <c r="I68" s="14">
        <f t="shared" si="15"/>
        <v>442</v>
      </c>
      <c r="J68" s="14">
        <v>246</v>
      </c>
      <c r="K68" s="14">
        <v>740</v>
      </c>
      <c r="L68" s="14">
        <f t="shared" si="12"/>
        <v>1428</v>
      </c>
    </row>
    <row r="69" spans="1:12" x14ac:dyDescent="0.2">
      <c r="A69" s="15" t="s">
        <v>70</v>
      </c>
      <c r="B69" s="13"/>
      <c r="C69" s="14">
        <v>58</v>
      </c>
      <c r="D69" s="14">
        <v>0</v>
      </c>
      <c r="E69" s="14">
        <v>0</v>
      </c>
      <c r="F69" s="14">
        <v>0</v>
      </c>
      <c r="G69" s="14">
        <v>0</v>
      </c>
      <c r="H69" s="14">
        <v>0</v>
      </c>
      <c r="I69" s="14">
        <f t="shared" si="15"/>
        <v>58</v>
      </c>
      <c r="J69" s="14">
        <v>58</v>
      </c>
      <c r="K69" s="14">
        <v>462</v>
      </c>
      <c r="L69" s="14">
        <f t="shared" si="12"/>
        <v>578</v>
      </c>
    </row>
    <row r="70" spans="1:12" x14ac:dyDescent="0.2">
      <c r="A70" s="15" t="s">
        <v>71</v>
      </c>
      <c r="B70" s="13"/>
      <c r="C70" s="14"/>
      <c r="D70" s="14"/>
      <c r="E70" s="14"/>
      <c r="F70" s="14"/>
      <c r="G70" s="14"/>
      <c r="H70" s="14"/>
      <c r="I70" s="14"/>
      <c r="J70" s="14"/>
      <c r="K70" s="14"/>
      <c r="L70" s="14">
        <f t="shared" si="12"/>
        <v>0</v>
      </c>
    </row>
    <row r="71" spans="1:12" x14ac:dyDescent="0.2">
      <c r="A71" s="15" t="s">
        <v>72</v>
      </c>
      <c r="C71" s="14">
        <v>0</v>
      </c>
      <c r="D71" s="14">
        <v>0</v>
      </c>
      <c r="E71" s="14">
        <v>0</v>
      </c>
      <c r="F71" s="14">
        <v>0</v>
      </c>
      <c r="G71" s="14">
        <v>0</v>
      </c>
      <c r="H71" s="14">
        <v>0</v>
      </c>
      <c r="I71" s="14">
        <f t="shared" ref="I71:I75" si="16">ROUND(SUM(C71:H71),5)</f>
        <v>0</v>
      </c>
      <c r="J71" s="14">
        <v>900</v>
      </c>
      <c r="K71" s="14">
        <v>0</v>
      </c>
      <c r="L71" s="14">
        <f t="shared" si="12"/>
        <v>900</v>
      </c>
    </row>
    <row r="72" spans="1:12" x14ac:dyDescent="0.2">
      <c r="A72" s="15" t="s">
        <v>73</v>
      </c>
      <c r="B72" s="13"/>
      <c r="C72" s="14">
        <v>9454</v>
      </c>
      <c r="D72" s="14">
        <v>0</v>
      </c>
      <c r="E72" s="14">
        <v>0</v>
      </c>
      <c r="F72" s="14">
        <v>0</v>
      </c>
      <c r="G72" s="14">
        <v>0</v>
      </c>
      <c r="H72" s="14">
        <v>0</v>
      </c>
      <c r="I72" s="14">
        <f t="shared" si="16"/>
        <v>9454</v>
      </c>
      <c r="J72" s="14">
        <v>1773</v>
      </c>
      <c r="K72" s="14">
        <v>591</v>
      </c>
      <c r="L72" s="14">
        <f t="shared" si="12"/>
        <v>11818</v>
      </c>
    </row>
    <row r="73" spans="1:12" x14ac:dyDescent="0.2">
      <c r="A73" s="15" t="s">
        <v>74</v>
      </c>
      <c r="B73" s="13"/>
      <c r="C73" s="14">
        <v>1344</v>
      </c>
      <c r="D73" s="14">
        <v>0</v>
      </c>
      <c r="E73" s="14">
        <v>0</v>
      </c>
      <c r="F73" s="14">
        <v>0</v>
      </c>
      <c r="G73" s="14">
        <v>0</v>
      </c>
      <c r="H73" s="14">
        <v>0</v>
      </c>
      <c r="I73" s="14">
        <f t="shared" si="16"/>
        <v>1344</v>
      </c>
      <c r="J73" s="14">
        <v>269</v>
      </c>
      <c r="K73" s="14">
        <v>1075</v>
      </c>
      <c r="L73" s="14">
        <f t="shared" si="12"/>
        <v>2688</v>
      </c>
    </row>
    <row r="74" spans="1:12" x14ac:dyDescent="0.2">
      <c r="A74" s="15" t="s">
        <v>75</v>
      </c>
      <c r="B74" s="13"/>
      <c r="C74" s="14">
        <v>476</v>
      </c>
      <c r="D74" s="14">
        <v>0</v>
      </c>
      <c r="E74" s="14">
        <v>0</v>
      </c>
      <c r="F74" s="14">
        <v>0</v>
      </c>
      <c r="G74" s="14">
        <v>0</v>
      </c>
      <c r="H74" s="14">
        <v>0</v>
      </c>
      <c r="I74" s="14">
        <f t="shared" si="16"/>
        <v>476</v>
      </c>
      <c r="J74" s="14">
        <v>96</v>
      </c>
      <c r="K74" s="14">
        <v>381</v>
      </c>
      <c r="L74" s="14">
        <f t="shared" si="12"/>
        <v>953</v>
      </c>
    </row>
    <row r="75" spans="1:12" x14ac:dyDescent="0.2">
      <c r="A75" s="15" t="s">
        <v>76</v>
      </c>
      <c r="B75" s="13"/>
      <c r="C75" s="14">
        <v>0</v>
      </c>
      <c r="D75" s="14">
        <v>0</v>
      </c>
      <c r="E75" s="14">
        <v>0</v>
      </c>
      <c r="F75" s="14">
        <v>0</v>
      </c>
      <c r="G75" s="14">
        <v>0</v>
      </c>
      <c r="H75" s="14">
        <v>0</v>
      </c>
      <c r="I75" s="14">
        <f t="shared" si="16"/>
        <v>0</v>
      </c>
      <c r="J75" s="14">
        <v>38</v>
      </c>
      <c r="K75" s="14">
        <v>301</v>
      </c>
      <c r="L75" s="14">
        <f t="shared" si="12"/>
        <v>339</v>
      </c>
    </row>
    <row r="76" spans="1:12" x14ac:dyDescent="0.2">
      <c r="A76" s="13"/>
      <c r="B76" s="16" t="s">
        <v>83</v>
      </c>
      <c r="C76" s="14">
        <f>ROUND(SUM(C48:C51)+SUM(C55:C59)+SUM(C66:C69)+SUM(C72:C75),5)</f>
        <v>12149</v>
      </c>
      <c r="D76" s="14">
        <f>ROUND(SUM(D48:D51)+SUM(D55:D59)+SUM(D66:D69)+SUM(D72:D75),5)</f>
        <v>0</v>
      </c>
      <c r="E76" s="14">
        <f>ROUND(SUM(E48:E51)+SUM(E55:E59)+SUM(E66:E69)+SUM(E72:E75),5)</f>
        <v>462</v>
      </c>
      <c r="F76" s="14">
        <f>SUM(F49:F75)</f>
        <v>0</v>
      </c>
      <c r="G76" s="14">
        <f t="shared" ref="G76:L76" si="17">SUM(G49:G75)</f>
        <v>0</v>
      </c>
      <c r="H76" s="14">
        <f t="shared" si="17"/>
        <v>2224</v>
      </c>
      <c r="I76" s="14">
        <f t="shared" si="17"/>
        <v>16730</v>
      </c>
      <c r="J76" s="14">
        <f t="shared" si="17"/>
        <v>7161</v>
      </c>
      <c r="K76" s="14">
        <f t="shared" si="17"/>
        <v>17368</v>
      </c>
      <c r="L76" s="14">
        <f t="shared" si="17"/>
        <v>41259</v>
      </c>
    </row>
    <row r="77" spans="1:12" ht="17" thickBot="1" x14ac:dyDescent="0.25">
      <c r="A77" s="13"/>
      <c r="B77" s="16" t="s">
        <v>77</v>
      </c>
      <c r="C77" s="22">
        <f>ROUND(C25+C32+C47+C76,5)</f>
        <v>84991</v>
      </c>
      <c r="D77" s="22">
        <f>ROUND(D25+D32+D47+D76,5)</f>
        <v>135</v>
      </c>
      <c r="E77" s="22">
        <f>ROUND(E25+E32+E47+E76,5)</f>
        <v>10396</v>
      </c>
      <c r="F77" s="22">
        <f>ROUND(+F32+F47+F76,5)</f>
        <v>302</v>
      </c>
      <c r="G77" s="22">
        <f t="shared" ref="G77:L77" si="18">ROUND(+G32+G47+G76,5)</f>
        <v>0</v>
      </c>
      <c r="H77" s="22">
        <f t="shared" si="18"/>
        <v>2224</v>
      </c>
      <c r="I77" s="22">
        <f t="shared" si="18"/>
        <v>99943</v>
      </c>
      <c r="J77" s="22">
        <f t="shared" si="18"/>
        <v>25306</v>
      </c>
      <c r="K77" s="22">
        <f t="shared" si="18"/>
        <v>41106</v>
      </c>
      <c r="L77" s="22">
        <f t="shared" si="18"/>
        <v>166355</v>
      </c>
    </row>
    <row r="78" spans="1:12" ht="17" thickBot="1" x14ac:dyDescent="0.25">
      <c r="A78" s="4"/>
      <c r="B78" s="5" t="s">
        <v>82</v>
      </c>
      <c r="C78" s="21">
        <f t="shared" ref="C78:L78" si="19">ROUND(C23-C77,5)</f>
        <v>-84991</v>
      </c>
      <c r="D78" s="21">
        <f t="shared" si="19"/>
        <v>160</v>
      </c>
      <c r="E78" s="21">
        <f t="shared" si="19"/>
        <v>24135</v>
      </c>
      <c r="F78" s="21">
        <f t="shared" si="19"/>
        <v>2868</v>
      </c>
      <c r="G78" s="21">
        <f t="shared" si="19"/>
        <v>19775</v>
      </c>
      <c r="H78" s="21">
        <f t="shared" si="19"/>
        <v>40391</v>
      </c>
      <c r="I78" s="21">
        <f t="shared" si="19"/>
        <v>443</v>
      </c>
      <c r="J78" s="21">
        <f t="shared" si="19"/>
        <v>-24620</v>
      </c>
      <c r="K78" s="21">
        <f t="shared" si="19"/>
        <v>13612</v>
      </c>
      <c r="L78" s="21">
        <f t="shared" si="19"/>
        <v>-10565</v>
      </c>
    </row>
    <row r="79" spans="1:12" ht="17" thickTop="1" x14ac:dyDescent="0.2"/>
  </sheetData>
  <pageMargins left="0.7" right="0.7" top="0.75" bottom="0.75" header="0.1" footer="0.3"/>
  <pageSetup orientation="portrait" r:id="rId1"/>
  <headerFooter>
    <oddHeader>&amp;L&amp;"Arial,Bold"&amp;8 12:24 AM
&amp;"Arial,Bold"&amp;8 08/17/23
&amp;"Arial,Bold"&amp;8 Accrual Basis&amp;C&amp;"Arial,Bold"&amp;12 Team Paradise Sailing, Inc.
&amp;"Arial,Bold"&amp;14 Profit &amp;&amp; Loss by Class
&amp;"Arial,Bold"&amp;10 June 2022 through May 2023</oddHeader>
    <oddFooter>&amp;R&amp;"Arial,Bold"&amp;8 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6A26-6A36-42C0-AB42-3576F914B8E7}">
  <dimension ref="A2:AA80"/>
  <sheetViews>
    <sheetView tabSelected="1" zoomScaleNormal="100" workbookViewId="0">
      <pane xSplit="1" ySplit="2" topLeftCell="B42" activePane="bottomRight" state="frozen"/>
      <selection pane="topRight" activeCell="B1" sqref="B1"/>
      <selection pane="bottomLeft" activeCell="A3" sqref="A3"/>
      <selection pane="bottomRight" activeCell="M79" sqref="M79"/>
    </sheetView>
  </sheetViews>
  <sheetFormatPr baseColWidth="10" defaultColWidth="8.7109375" defaultRowHeight="16" x14ac:dyDescent="0.2"/>
  <cols>
    <col min="1" max="1" width="21" style="129" customWidth="1"/>
    <col min="2" max="2" width="3.5703125" style="129" customWidth="1"/>
    <col min="3" max="3" width="7.85546875" style="154" bestFit="1" customWidth="1"/>
    <col min="4" max="4" width="6.7109375" style="12" customWidth="1"/>
    <col min="5" max="7" width="6.5703125" style="12" bestFit="1" customWidth="1"/>
    <col min="8" max="8" width="6.5703125" style="28" bestFit="1" customWidth="1"/>
    <col min="9" max="9" width="7.42578125" style="28" bestFit="1" customWidth="1"/>
    <col min="10" max="10" width="6.85546875" style="28" customWidth="1"/>
    <col min="11" max="11" width="6.5703125" style="28" bestFit="1" customWidth="1"/>
    <col min="12" max="12" width="7.42578125" style="28" bestFit="1" customWidth="1"/>
    <col min="13" max="13" width="1.7109375" style="28" customWidth="1"/>
    <col min="14" max="14" width="7.42578125" style="28" bestFit="1" customWidth="1"/>
    <col min="15" max="27" width="8.7109375" style="12"/>
  </cols>
  <sheetData>
    <row r="2" spans="1:27" s="150" customFormat="1" ht="84" customHeight="1" x14ac:dyDescent="0.2">
      <c r="A2" s="238" t="s">
        <v>188</v>
      </c>
      <c r="B2" s="238"/>
      <c r="C2" s="167" t="s">
        <v>85</v>
      </c>
      <c r="D2" s="167" t="s">
        <v>2</v>
      </c>
      <c r="E2" s="167" t="s">
        <v>3</v>
      </c>
      <c r="F2" s="167" t="s">
        <v>4</v>
      </c>
      <c r="G2" s="167" t="s">
        <v>5</v>
      </c>
      <c r="H2" s="167" t="s">
        <v>6</v>
      </c>
      <c r="I2" s="167" t="s">
        <v>7</v>
      </c>
      <c r="J2" s="167" t="s">
        <v>8</v>
      </c>
      <c r="K2" s="167" t="s">
        <v>86</v>
      </c>
      <c r="L2" s="167" t="s">
        <v>78</v>
      </c>
      <c r="M2" s="162"/>
      <c r="N2" s="168" t="s">
        <v>189</v>
      </c>
      <c r="O2" s="149"/>
      <c r="P2" s="149"/>
      <c r="Q2" s="149"/>
      <c r="R2" s="149"/>
      <c r="S2" s="149"/>
      <c r="T2" s="149"/>
      <c r="U2" s="149"/>
      <c r="V2" s="149"/>
      <c r="W2" s="149"/>
      <c r="X2" s="149"/>
      <c r="Y2" s="149"/>
      <c r="Z2" s="149"/>
      <c r="AA2" s="149"/>
    </row>
    <row r="3" spans="1:27" ht="12" customHeight="1" x14ac:dyDescent="0.2">
      <c r="A3" s="147" t="s">
        <v>11</v>
      </c>
      <c r="B3" s="130"/>
      <c r="C3" s="155"/>
      <c r="D3" s="10"/>
      <c r="E3" s="10"/>
      <c r="F3" s="10"/>
      <c r="G3" s="10"/>
      <c r="H3" s="139"/>
      <c r="I3" s="139"/>
      <c r="J3" s="139"/>
      <c r="K3" s="139"/>
      <c r="L3" s="139"/>
      <c r="N3" s="163" t="s">
        <v>84</v>
      </c>
    </row>
    <row r="4" spans="1:27" x14ac:dyDescent="0.2">
      <c r="A4" s="13" t="s">
        <v>12</v>
      </c>
      <c r="B4" s="127"/>
      <c r="C4" s="156"/>
      <c r="D4" s="14"/>
      <c r="E4" s="14"/>
      <c r="F4" s="14"/>
      <c r="G4" s="14"/>
      <c r="H4" s="140"/>
      <c r="I4" s="140"/>
      <c r="J4" s="140"/>
      <c r="K4" s="140"/>
      <c r="L4" s="140"/>
      <c r="N4" s="36"/>
    </row>
    <row r="5" spans="1:27" x14ac:dyDescent="0.2">
      <c r="A5" s="126" t="s">
        <v>13</v>
      </c>
      <c r="B5" s="126"/>
      <c r="C5" s="156">
        <v>0</v>
      </c>
      <c r="D5" s="14">
        <v>0</v>
      </c>
      <c r="E5" s="14">
        <v>0</v>
      </c>
      <c r="F5" s="14"/>
      <c r="G5" s="14">
        <v>0</v>
      </c>
      <c r="H5" s="140">
        <v>0</v>
      </c>
      <c r="I5" s="140">
        <f>ROUND(SUM(C5:H5),5)</f>
        <v>0</v>
      </c>
      <c r="J5" s="140">
        <v>0</v>
      </c>
      <c r="K5" s="140">
        <v>50000</v>
      </c>
      <c r="L5" s="140">
        <f>ROUND(SUM(I5:K5),5)</f>
        <v>50000</v>
      </c>
      <c r="N5" s="36">
        <f>+'053123'!L8</f>
        <v>42847</v>
      </c>
    </row>
    <row r="6" spans="1:27" x14ac:dyDescent="0.2">
      <c r="A6" s="126" t="s">
        <v>14</v>
      </c>
      <c r="B6" s="126"/>
      <c r="C6" s="156">
        <v>0</v>
      </c>
      <c r="D6" s="14">
        <v>25000</v>
      </c>
      <c r="E6" s="14">
        <v>0</v>
      </c>
      <c r="F6" s="14">
        <v>0</v>
      </c>
      <c r="G6" s="14">
        <v>0</v>
      </c>
      <c r="H6" s="140">
        <v>0</v>
      </c>
      <c r="I6" s="140">
        <f>ROUND(SUM(C6:H6),5)</f>
        <v>25000</v>
      </c>
      <c r="J6" s="140">
        <v>0</v>
      </c>
      <c r="K6" s="140">
        <v>200</v>
      </c>
      <c r="L6" s="140">
        <f t="shared" ref="L6:L8" si="0">ROUND(SUM(I6:K6),5)</f>
        <v>25200</v>
      </c>
      <c r="N6" s="36">
        <f>+'053123'!L9</f>
        <v>200</v>
      </c>
    </row>
    <row r="7" spans="1:27" x14ac:dyDescent="0.2">
      <c r="A7" s="126" t="s">
        <v>15</v>
      </c>
      <c r="B7" s="126"/>
      <c r="C7" s="156">
        <v>10000</v>
      </c>
      <c r="D7" s="14">
        <v>0</v>
      </c>
      <c r="E7" s="14">
        <v>0</v>
      </c>
      <c r="F7" s="14">
        <v>0</v>
      </c>
      <c r="G7" s="14">
        <v>0</v>
      </c>
      <c r="H7" s="140">
        <v>0</v>
      </c>
      <c r="I7" s="140">
        <f>ROUND(SUM(C7:H7),5)</f>
        <v>10000</v>
      </c>
      <c r="J7" s="140">
        <v>0</v>
      </c>
      <c r="K7" s="140">
        <v>11336</v>
      </c>
      <c r="L7" s="140">
        <f t="shared" si="0"/>
        <v>21336</v>
      </c>
      <c r="N7" s="36">
        <f>+'053123'!L10</f>
        <v>11336</v>
      </c>
    </row>
    <row r="8" spans="1:27" x14ac:dyDescent="0.2">
      <c r="A8" s="126" t="s">
        <v>16</v>
      </c>
      <c r="B8" s="126"/>
      <c r="C8" s="156">
        <v>0</v>
      </c>
      <c r="D8" s="14">
        <v>0</v>
      </c>
      <c r="E8" s="14">
        <v>0</v>
      </c>
      <c r="F8" s="14">
        <v>0</v>
      </c>
      <c r="G8" s="14">
        <v>0</v>
      </c>
      <c r="H8" s="140">
        <v>0</v>
      </c>
      <c r="I8" s="140">
        <f>ROUND(SUM(C8:H8),5)</f>
        <v>0</v>
      </c>
      <c r="J8" s="140">
        <v>0</v>
      </c>
      <c r="K8" s="140">
        <v>100</v>
      </c>
      <c r="L8" s="140">
        <f t="shared" si="0"/>
        <v>100</v>
      </c>
      <c r="N8" s="36">
        <f>+'053123'!L11</f>
        <v>100</v>
      </c>
    </row>
    <row r="9" spans="1:27" x14ac:dyDescent="0.2">
      <c r="A9" s="127"/>
      <c r="B9" s="16" t="s">
        <v>79</v>
      </c>
      <c r="C9" s="157">
        <f t="shared" ref="C9:H9" si="1">ROUND(SUM(C4:C8),5)</f>
        <v>10000</v>
      </c>
      <c r="D9" s="128">
        <f t="shared" si="1"/>
        <v>25000</v>
      </c>
      <c r="E9" s="128">
        <f t="shared" si="1"/>
        <v>0</v>
      </c>
      <c r="F9" s="128">
        <f t="shared" si="1"/>
        <v>0</v>
      </c>
      <c r="G9" s="128">
        <f t="shared" si="1"/>
        <v>0</v>
      </c>
      <c r="H9" s="148">
        <f t="shared" si="1"/>
        <v>0</v>
      </c>
      <c r="I9" s="148">
        <f>ROUND(SUM(C9:H9),5)</f>
        <v>35000</v>
      </c>
      <c r="J9" s="148">
        <f>ROUND(SUM(J4:J8),5)</f>
        <v>0</v>
      </c>
      <c r="K9" s="148">
        <f>ROUND(SUM(K4:K8),5)</f>
        <v>61636</v>
      </c>
      <c r="L9" s="148">
        <f>ROUND(SUM(L4:L8),5)</f>
        <v>96636</v>
      </c>
      <c r="M9" s="50"/>
      <c r="N9" s="148">
        <f>ROUND(SUM(N5:N8),5)</f>
        <v>54483</v>
      </c>
    </row>
    <row r="10" spans="1:27" x14ac:dyDescent="0.2">
      <c r="A10" s="242" t="s">
        <v>17</v>
      </c>
      <c r="B10" s="243"/>
      <c r="C10" s="156"/>
      <c r="D10" s="14"/>
      <c r="E10" s="14"/>
      <c r="F10" s="14"/>
      <c r="G10" s="14"/>
      <c r="H10" s="140"/>
      <c r="I10" s="140"/>
      <c r="J10" s="140"/>
      <c r="K10" s="140"/>
      <c r="L10" s="140"/>
      <c r="N10" s="36"/>
    </row>
    <row r="11" spans="1:27" x14ac:dyDescent="0.2">
      <c r="A11" s="126" t="s">
        <v>20</v>
      </c>
      <c r="B11" s="127"/>
      <c r="C11" s="156">
        <v>0</v>
      </c>
      <c r="D11" s="14">
        <f>+(20*75)+140+75+90</f>
        <v>1805</v>
      </c>
      <c r="E11" s="14">
        <v>0</v>
      </c>
      <c r="F11" s="14">
        <v>750</v>
      </c>
      <c r="G11" s="14">
        <v>0</v>
      </c>
      <c r="H11" s="140">
        <f>45630+(20*900)+(10*195)+(40*75)+(12*200)</f>
        <v>70980</v>
      </c>
      <c r="I11" s="140">
        <f>ROUND(SUM(C11:H11),5)</f>
        <v>73535</v>
      </c>
      <c r="J11" s="140">
        <v>0</v>
      </c>
      <c r="K11" s="140">
        <v>0</v>
      </c>
      <c r="L11" s="140">
        <f>ROUND(SUM(I11:K11),5)</f>
        <v>73535</v>
      </c>
      <c r="N11" s="36">
        <f>+'053123'!L14</f>
        <v>46080</v>
      </c>
    </row>
    <row r="12" spans="1:27" x14ac:dyDescent="0.2">
      <c r="A12" s="126" t="s">
        <v>19</v>
      </c>
      <c r="B12" s="127"/>
      <c r="C12" s="156">
        <v>0</v>
      </c>
      <c r="D12" s="14">
        <v>0</v>
      </c>
      <c r="E12" s="14">
        <v>35000</v>
      </c>
      <c r="F12" s="14">
        <v>0</v>
      </c>
      <c r="G12" s="14">
        <v>0</v>
      </c>
      <c r="H12" s="140">
        <v>0</v>
      </c>
      <c r="I12" s="140">
        <f>ROUND(SUM(C12:H12),5)</f>
        <v>35000</v>
      </c>
      <c r="J12" s="140">
        <v>0</v>
      </c>
      <c r="K12" s="140">
        <v>0</v>
      </c>
      <c r="L12" s="140">
        <f>ROUND(SUM(I12:K12),5)</f>
        <v>35000</v>
      </c>
      <c r="N12" s="36">
        <f>+'053123'!L15</f>
        <v>34531</v>
      </c>
    </row>
    <row r="13" spans="1:27" x14ac:dyDescent="0.2">
      <c r="A13" s="126" t="s">
        <v>21</v>
      </c>
      <c r="B13" s="127"/>
      <c r="C13" s="156" t="s">
        <v>84</v>
      </c>
      <c r="D13" s="14">
        <v>0</v>
      </c>
      <c r="E13" s="14">
        <v>0</v>
      </c>
      <c r="F13" s="14">
        <f>11500+750</f>
        <v>12250</v>
      </c>
      <c r="G13" s="14">
        <f>(9*425)+(10*425)+(5*150)</f>
        <v>8825</v>
      </c>
      <c r="H13" s="140">
        <v>0</v>
      </c>
      <c r="I13" s="140">
        <f t="shared" ref="I13:I16" si="2">ROUND(SUM(C13:H13),5)</f>
        <v>21075</v>
      </c>
      <c r="J13" s="140">
        <v>0</v>
      </c>
      <c r="K13" s="140">
        <v>0</v>
      </c>
      <c r="L13" s="140">
        <f t="shared" ref="L13:L15" si="3">ROUND(SUM(I13:K13),5)</f>
        <v>21075</v>
      </c>
      <c r="N13" s="36">
        <f>+'053123'!L16</f>
        <v>8375</v>
      </c>
    </row>
    <row r="14" spans="1:27" x14ac:dyDescent="0.2">
      <c r="A14" s="126" t="s">
        <v>176</v>
      </c>
      <c r="B14" s="127"/>
      <c r="C14" s="156">
        <v>900</v>
      </c>
      <c r="D14" s="14">
        <v>0</v>
      </c>
      <c r="E14" s="14">
        <v>0</v>
      </c>
      <c r="F14" s="14">
        <v>0</v>
      </c>
      <c r="G14" s="14">
        <v>0</v>
      </c>
      <c r="H14" s="140">
        <v>0</v>
      </c>
      <c r="I14" s="140">
        <f>ROUND(SUM(C14:H14),5)</f>
        <v>900</v>
      </c>
      <c r="J14" s="140">
        <v>0</v>
      </c>
      <c r="K14" s="140">
        <v>235</v>
      </c>
      <c r="L14" s="140">
        <f>ROUND(SUM(I14:K14),5)</f>
        <v>1135</v>
      </c>
      <c r="N14" s="36">
        <f>+'053123'!L17</f>
        <v>235</v>
      </c>
    </row>
    <row r="15" spans="1:27" x14ac:dyDescent="0.2">
      <c r="A15" s="151" t="s">
        <v>175</v>
      </c>
      <c r="B15" s="152"/>
      <c r="C15" s="158">
        <v>0</v>
      </c>
      <c r="D15" s="18">
        <v>0</v>
      </c>
      <c r="E15" s="18">
        <v>0</v>
      </c>
      <c r="F15" s="18">
        <v>0</v>
      </c>
      <c r="G15" s="18">
        <f>11400</f>
        <v>11400</v>
      </c>
      <c r="H15" s="144">
        <v>0</v>
      </c>
      <c r="I15" s="144">
        <v>15700</v>
      </c>
      <c r="J15" s="144">
        <v>0</v>
      </c>
      <c r="K15" s="144">
        <v>0</v>
      </c>
      <c r="L15" s="144">
        <f t="shared" si="3"/>
        <v>15700</v>
      </c>
      <c r="N15" s="215">
        <f>+'053123'!L18</f>
        <v>11400</v>
      </c>
    </row>
    <row r="16" spans="1:27" x14ac:dyDescent="0.2">
      <c r="A16" s="241" t="s">
        <v>80</v>
      </c>
      <c r="B16" s="241"/>
      <c r="C16" s="156">
        <f t="shared" ref="C16:H16" si="4">ROUND(SUM(C10:C15),5)</f>
        <v>900</v>
      </c>
      <c r="D16" s="14">
        <f t="shared" si="4"/>
        <v>1805</v>
      </c>
      <c r="E16" s="14">
        <f t="shared" si="4"/>
        <v>35000</v>
      </c>
      <c r="F16" s="14">
        <f t="shared" si="4"/>
        <v>13000</v>
      </c>
      <c r="G16" s="14">
        <f t="shared" si="4"/>
        <v>20225</v>
      </c>
      <c r="H16" s="140">
        <f t="shared" si="4"/>
        <v>70980</v>
      </c>
      <c r="I16" s="140">
        <f t="shared" si="2"/>
        <v>141910</v>
      </c>
      <c r="J16" s="140">
        <f>ROUND(SUM(J10:J15),5)</f>
        <v>0</v>
      </c>
      <c r="K16" s="140">
        <f>ROUND(SUM(K10:K15),5)</f>
        <v>235</v>
      </c>
      <c r="L16" s="140">
        <f>ROUND(SUM(L10:L15),5)</f>
        <v>146445</v>
      </c>
      <c r="N16" s="140">
        <f>ROUND(SUM(N10:N15),5)</f>
        <v>100621</v>
      </c>
    </row>
    <row r="17" spans="1:14" x14ac:dyDescent="0.2">
      <c r="A17" s="242" t="s">
        <v>23</v>
      </c>
      <c r="B17" s="243"/>
      <c r="C17" s="159"/>
      <c r="D17" s="131"/>
      <c r="E17" s="131"/>
      <c r="F17" s="131"/>
      <c r="G17" s="131"/>
      <c r="H17" s="142"/>
      <c r="I17" s="142"/>
      <c r="J17" s="142"/>
      <c r="K17" s="142"/>
      <c r="L17" s="142"/>
      <c r="N17" s="36"/>
    </row>
    <row r="18" spans="1:14" x14ac:dyDescent="0.2">
      <c r="A18" s="126" t="s">
        <v>24</v>
      </c>
      <c r="B18" s="127"/>
      <c r="C18" s="156">
        <v>0</v>
      </c>
      <c r="D18" s="14">
        <v>0</v>
      </c>
      <c r="E18" s="14">
        <v>0</v>
      </c>
      <c r="F18" s="14">
        <v>0</v>
      </c>
      <c r="G18" s="14">
        <v>0</v>
      </c>
      <c r="H18" s="140">
        <v>0</v>
      </c>
      <c r="I18" s="140">
        <f>ROUND(SUM(C18:H18),5)</f>
        <v>0</v>
      </c>
      <c r="J18" s="140">
        <v>686</v>
      </c>
      <c r="K18" s="140">
        <v>0</v>
      </c>
      <c r="L18" s="140">
        <f t="shared" ref="L18" si="5">ROUND(SUM(I18:K18),5)</f>
        <v>686</v>
      </c>
      <c r="N18" s="36">
        <f>+'053123'!L21</f>
        <v>686</v>
      </c>
    </row>
    <row r="19" spans="1:14" ht="17" thickBot="1" x14ac:dyDescent="0.25">
      <c r="A19" s="127"/>
      <c r="B19" s="16" t="s">
        <v>81</v>
      </c>
      <c r="C19" s="158">
        <f t="shared" ref="C19:H19" si="6">ROUND(SUM(C17:C18),5)</f>
        <v>0</v>
      </c>
      <c r="D19" s="18">
        <f t="shared" si="6"/>
        <v>0</v>
      </c>
      <c r="E19" s="18">
        <f t="shared" si="6"/>
        <v>0</v>
      </c>
      <c r="F19" s="18">
        <f t="shared" si="6"/>
        <v>0</v>
      </c>
      <c r="G19" s="18">
        <f t="shared" si="6"/>
        <v>0</v>
      </c>
      <c r="H19" s="144">
        <f t="shared" si="6"/>
        <v>0</v>
      </c>
      <c r="I19" s="144">
        <f>ROUND(SUM(C19:H19),5)</f>
        <v>0</v>
      </c>
      <c r="J19" s="144">
        <f>ROUND(SUM(J17:J18),5)</f>
        <v>686</v>
      </c>
      <c r="K19" s="144">
        <f>ROUND(SUM(K17:K18),5)</f>
        <v>0</v>
      </c>
      <c r="L19" s="144">
        <f>SUM(C19:K19)</f>
        <v>686</v>
      </c>
      <c r="N19" s="140">
        <f>+N18</f>
        <v>686</v>
      </c>
    </row>
    <row r="20" spans="1:14" ht="17" thickBot="1" x14ac:dyDescent="0.25">
      <c r="A20" s="127"/>
      <c r="B20" s="17" t="s">
        <v>25</v>
      </c>
      <c r="C20" s="160">
        <f t="shared" ref="C20:N20" si="7">+C9+C16+C19</f>
        <v>10900</v>
      </c>
      <c r="D20" s="19">
        <f t="shared" si="7"/>
        <v>26805</v>
      </c>
      <c r="E20" s="19">
        <f t="shared" si="7"/>
        <v>35000</v>
      </c>
      <c r="F20" s="19">
        <f t="shared" si="7"/>
        <v>13000</v>
      </c>
      <c r="G20" s="19">
        <f t="shared" si="7"/>
        <v>20225</v>
      </c>
      <c r="H20" s="145">
        <f t="shared" si="7"/>
        <v>70980</v>
      </c>
      <c r="I20" s="145">
        <f t="shared" si="7"/>
        <v>176910</v>
      </c>
      <c r="J20" s="145">
        <f t="shared" si="7"/>
        <v>686</v>
      </c>
      <c r="K20" s="145">
        <f t="shared" si="7"/>
        <v>61871</v>
      </c>
      <c r="L20" s="145">
        <f t="shared" si="7"/>
        <v>243767</v>
      </c>
      <c r="N20" s="207">
        <f t="shared" si="7"/>
        <v>155790</v>
      </c>
    </row>
    <row r="21" spans="1:14" x14ac:dyDescent="0.2">
      <c r="A21" s="206" t="s">
        <v>26</v>
      </c>
      <c r="B21" s="130"/>
      <c r="C21" s="155"/>
      <c r="D21" s="10"/>
      <c r="E21" s="10"/>
      <c r="F21" s="10"/>
      <c r="G21" s="10"/>
      <c r="H21" s="139"/>
      <c r="I21" s="139"/>
      <c r="J21" s="139"/>
      <c r="K21" s="139"/>
      <c r="L21" s="139"/>
      <c r="N21" s="208"/>
    </row>
    <row r="22" spans="1:14" x14ac:dyDescent="0.2">
      <c r="A22" s="13" t="s">
        <v>27</v>
      </c>
      <c r="B22" s="127"/>
      <c r="C22" s="156"/>
      <c r="D22" s="14"/>
      <c r="E22" s="14"/>
      <c r="F22" s="14"/>
      <c r="G22" s="14"/>
      <c r="H22" s="140"/>
      <c r="I22" s="140"/>
      <c r="J22" s="140"/>
      <c r="K22" s="140"/>
      <c r="L22" s="140"/>
      <c r="N22" s="36"/>
    </row>
    <row r="23" spans="1:14" x14ac:dyDescent="0.2">
      <c r="A23" s="244" t="s">
        <v>185</v>
      </c>
      <c r="B23" s="245"/>
      <c r="C23" s="156">
        <v>36350</v>
      </c>
      <c r="D23" s="14">
        <v>0</v>
      </c>
      <c r="E23" s="14">
        <v>0</v>
      </c>
      <c r="F23" s="14">
        <v>0</v>
      </c>
      <c r="G23" s="14">
        <v>0</v>
      </c>
      <c r="H23" s="140">
        <v>0</v>
      </c>
      <c r="I23" s="140">
        <f t="shared" ref="I23:I28" si="8">ROUND(SUM(C23:H23),5)</f>
        <v>36350</v>
      </c>
      <c r="J23" s="140">
        <v>16358</v>
      </c>
      <c r="K23" s="140">
        <v>19993</v>
      </c>
      <c r="L23" s="140">
        <f t="shared" ref="L23:L28" si="9">ROUND(SUM(I23:K23),5)</f>
        <v>72701</v>
      </c>
      <c r="N23" s="36">
        <f>+'053123'!L27</f>
        <v>72701</v>
      </c>
    </row>
    <row r="24" spans="1:14" x14ac:dyDescent="0.2">
      <c r="A24" s="126" t="s">
        <v>29</v>
      </c>
      <c r="B24" s="127"/>
      <c r="C24" s="156">
        <v>0</v>
      </c>
      <c r="D24" s="14">
        <v>0</v>
      </c>
      <c r="E24" s="14">
        <v>0</v>
      </c>
      <c r="F24" s="14">
        <v>0</v>
      </c>
      <c r="G24" s="14">
        <v>0</v>
      </c>
      <c r="H24" s="140">
        <v>0</v>
      </c>
      <c r="I24" s="140">
        <f t="shared" si="8"/>
        <v>0</v>
      </c>
      <c r="J24" s="140">
        <v>26</v>
      </c>
      <c r="K24" s="140">
        <v>0</v>
      </c>
      <c r="L24" s="140">
        <f t="shared" si="9"/>
        <v>26</v>
      </c>
      <c r="N24" s="36">
        <f>+'053123'!L28</f>
        <v>26</v>
      </c>
    </row>
    <row r="25" spans="1:14" x14ac:dyDescent="0.2">
      <c r="A25" s="126" t="s">
        <v>30</v>
      </c>
      <c r="B25" s="127"/>
      <c r="C25" s="156">
        <v>2782</v>
      </c>
      <c r="D25" s="14">
        <v>0</v>
      </c>
      <c r="E25" s="14">
        <v>0</v>
      </c>
      <c r="F25" s="14">
        <v>0</v>
      </c>
      <c r="G25" s="14">
        <v>0</v>
      </c>
      <c r="H25" s="140">
        <v>0</v>
      </c>
      <c r="I25" s="140">
        <f t="shared" si="8"/>
        <v>2782</v>
      </c>
      <c r="J25" s="140">
        <v>1210</v>
      </c>
      <c r="K25" s="140">
        <v>1529</v>
      </c>
      <c r="L25" s="140">
        <f t="shared" si="9"/>
        <v>5521</v>
      </c>
      <c r="N25" s="36">
        <f>+'053123'!L29</f>
        <v>5521</v>
      </c>
    </row>
    <row r="26" spans="1:14" x14ac:dyDescent="0.2">
      <c r="A26" s="126" t="s">
        <v>31</v>
      </c>
      <c r="B26" s="127"/>
      <c r="C26" s="156">
        <v>10</v>
      </c>
      <c r="D26" s="14">
        <v>0</v>
      </c>
      <c r="E26" s="14">
        <v>0</v>
      </c>
      <c r="F26" s="14">
        <v>0</v>
      </c>
      <c r="G26" s="14">
        <v>0</v>
      </c>
      <c r="H26" s="140">
        <v>0</v>
      </c>
      <c r="I26" s="140">
        <f t="shared" si="8"/>
        <v>10</v>
      </c>
      <c r="J26" s="140">
        <v>0</v>
      </c>
      <c r="K26" s="140">
        <v>0</v>
      </c>
      <c r="L26" s="140">
        <f t="shared" si="9"/>
        <v>10</v>
      </c>
      <c r="N26" s="36">
        <f>+'053123'!L30</f>
        <v>10</v>
      </c>
    </row>
    <row r="27" spans="1:14" ht="17" thickBot="1" x14ac:dyDescent="0.25">
      <c r="A27" s="126" t="s">
        <v>32</v>
      </c>
      <c r="B27" s="127"/>
      <c r="C27" s="158">
        <v>0</v>
      </c>
      <c r="D27" s="18">
        <v>0</v>
      </c>
      <c r="E27" s="18">
        <v>0</v>
      </c>
      <c r="F27" s="18">
        <v>0</v>
      </c>
      <c r="G27" s="18">
        <v>0</v>
      </c>
      <c r="H27" s="144">
        <v>0</v>
      </c>
      <c r="I27" s="144">
        <f t="shared" si="8"/>
        <v>0</v>
      </c>
      <c r="J27" s="144">
        <v>551</v>
      </c>
      <c r="K27" s="144">
        <v>0</v>
      </c>
      <c r="L27" s="144">
        <f t="shared" si="9"/>
        <v>551</v>
      </c>
      <c r="N27" s="36">
        <f>+'053123'!L31</f>
        <v>551</v>
      </c>
    </row>
    <row r="28" spans="1:14" ht="18" customHeight="1" thickBot="1" x14ac:dyDescent="0.25">
      <c r="A28" s="127"/>
      <c r="B28" s="17" t="s">
        <v>33</v>
      </c>
      <c r="C28" s="160">
        <f t="shared" ref="C28:H28" si="10">ROUND(SUM(C22:C27),5)</f>
        <v>39142</v>
      </c>
      <c r="D28" s="19">
        <f t="shared" si="10"/>
        <v>0</v>
      </c>
      <c r="E28" s="19">
        <f t="shared" si="10"/>
        <v>0</v>
      </c>
      <c r="F28" s="19">
        <f t="shared" si="10"/>
        <v>0</v>
      </c>
      <c r="G28" s="19">
        <f t="shared" si="10"/>
        <v>0</v>
      </c>
      <c r="H28" s="145">
        <f t="shared" si="10"/>
        <v>0</v>
      </c>
      <c r="I28" s="145">
        <f t="shared" si="8"/>
        <v>39142</v>
      </c>
      <c r="J28" s="145">
        <f>ROUND(SUM(J22:J27),5)</f>
        <v>18145</v>
      </c>
      <c r="K28" s="145">
        <f>ROUND(SUM(K22:K27),5)</f>
        <v>21522</v>
      </c>
      <c r="L28" s="145">
        <f t="shared" si="9"/>
        <v>78809</v>
      </c>
      <c r="N28" s="207">
        <f>ROUND(SUM(N22:N27),5)</f>
        <v>78809</v>
      </c>
    </row>
    <row r="29" spans="1:14" ht="20" customHeight="1" x14ac:dyDescent="0.2">
      <c r="A29" s="246" t="s">
        <v>34</v>
      </c>
      <c r="B29" s="247"/>
      <c r="C29" s="164"/>
      <c r="D29" s="165"/>
      <c r="E29" s="165"/>
      <c r="F29" s="165"/>
      <c r="G29" s="165"/>
      <c r="H29" s="166"/>
      <c r="I29" s="166"/>
      <c r="J29" s="166"/>
      <c r="K29" s="166"/>
      <c r="L29" s="166"/>
      <c r="M29" s="141"/>
      <c r="N29" s="209"/>
    </row>
    <row r="30" spans="1:14" x14ac:dyDescent="0.2">
      <c r="A30" s="126" t="s">
        <v>35</v>
      </c>
      <c r="B30" s="127"/>
      <c r="C30" s="159">
        <v>0</v>
      </c>
      <c r="D30" s="131">
        <v>0</v>
      </c>
      <c r="E30" s="131">
        <v>6000</v>
      </c>
      <c r="F30" s="131">
        <v>0</v>
      </c>
      <c r="G30" s="131">
        <v>0</v>
      </c>
      <c r="H30" s="142">
        <v>0</v>
      </c>
      <c r="I30" s="142">
        <f t="shared" ref="I30:I43" si="11">ROUND(SUM(C30:H30),5)</f>
        <v>6000</v>
      </c>
      <c r="J30" s="142">
        <v>0</v>
      </c>
      <c r="K30" s="142">
        <v>0</v>
      </c>
      <c r="L30" s="142">
        <f t="shared" ref="L30:L71" si="12">ROUND(SUM(I30:K30),5)</f>
        <v>6000</v>
      </c>
      <c r="N30" s="143">
        <f>+'053123'!L34</f>
        <v>6000</v>
      </c>
    </row>
    <row r="31" spans="1:14" ht="17" customHeight="1" x14ac:dyDescent="0.2">
      <c r="A31" s="126" t="s">
        <v>36</v>
      </c>
      <c r="B31" s="127"/>
      <c r="C31" s="156">
        <v>0</v>
      </c>
      <c r="D31" s="14">
        <v>0</v>
      </c>
      <c r="E31" s="14">
        <v>1500</v>
      </c>
      <c r="F31" s="14">
        <v>0</v>
      </c>
      <c r="G31" s="14">
        <v>0</v>
      </c>
      <c r="H31" s="140">
        <v>0</v>
      </c>
      <c r="I31" s="140">
        <f t="shared" si="11"/>
        <v>1500</v>
      </c>
      <c r="J31" s="140">
        <v>0</v>
      </c>
      <c r="K31" s="140">
        <v>0</v>
      </c>
      <c r="L31" s="140">
        <f t="shared" si="12"/>
        <v>1500</v>
      </c>
      <c r="N31" s="36">
        <f>+'053123'!L35</f>
        <v>750</v>
      </c>
    </row>
    <row r="32" spans="1:14" x14ac:dyDescent="0.2">
      <c r="A32" s="244" t="s">
        <v>186</v>
      </c>
      <c r="B32" s="245"/>
      <c r="C32" s="156">
        <f>630+150</f>
        <v>780</v>
      </c>
      <c r="D32" s="14">
        <v>0</v>
      </c>
      <c r="E32" s="14">
        <v>25</v>
      </c>
      <c r="F32" s="14">
        <v>0</v>
      </c>
      <c r="G32" s="14">
        <v>0</v>
      </c>
      <c r="H32" s="140">
        <v>0</v>
      </c>
      <c r="I32" s="140">
        <f t="shared" si="11"/>
        <v>805</v>
      </c>
      <c r="J32" s="140">
        <v>0</v>
      </c>
      <c r="K32" s="140">
        <v>0</v>
      </c>
      <c r="L32" s="140">
        <f t="shared" si="12"/>
        <v>805</v>
      </c>
      <c r="N32" s="36">
        <f>+'053123'!L36</f>
        <v>655</v>
      </c>
    </row>
    <row r="33" spans="1:14" ht="17" customHeight="1" x14ac:dyDescent="0.2">
      <c r="A33" s="244" t="s">
        <v>187</v>
      </c>
      <c r="B33" s="245"/>
      <c r="C33" s="156" t="s">
        <v>84</v>
      </c>
      <c r="D33" s="14">
        <v>0</v>
      </c>
      <c r="E33" s="14">
        <v>5400</v>
      </c>
      <c r="F33" s="14">
        <v>0</v>
      </c>
      <c r="G33" s="14">
        <v>0</v>
      </c>
      <c r="H33" s="140">
        <v>5250</v>
      </c>
      <c r="I33" s="140">
        <f t="shared" si="11"/>
        <v>10650</v>
      </c>
      <c r="J33" s="140">
        <v>0</v>
      </c>
      <c r="K33" s="140">
        <v>2000</v>
      </c>
      <c r="L33" s="140">
        <f t="shared" si="12"/>
        <v>12650</v>
      </c>
      <c r="N33" s="36">
        <f>+'053123'!L37</f>
        <v>4066</v>
      </c>
    </row>
    <row r="34" spans="1:14" x14ac:dyDescent="0.2">
      <c r="A34" s="126" t="s">
        <v>190</v>
      </c>
      <c r="B34" s="127"/>
      <c r="C34" s="156">
        <v>8072</v>
      </c>
      <c r="D34" s="14">
        <v>0</v>
      </c>
      <c r="E34" s="14">
        <v>0</v>
      </c>
      <c r="F34" s="14">
        <v>0</v>
      </c>
      <c r="G34" s="14">
        <v>0</v>
      </c>
      <c r="H34" s="140">
        <v>0</v>
      </c>
      <c r="I34" s="140">
        <f t="shared" si="11"/>
        <v>8072</v>
      </c>
      <c r="J34" s="140">
        <v>0</v>
      </c>
      <c r="K34" s="140">
        <v>0</v>
      </c>
      <c r="L34" s="140">
        <f t="shared" si="12"/>
        <v>8072</v>
      </c>
      <c r="N34" s="36">
        <f>+'053123'!L38</f>
        <v>8072</v>
      </c>
    </row>
    <row r="35" spans="1:14" x14ac:dyDescent="0.2">
      <c r="A35" s="126" t="s">
        <v>191</v>
      </c>
      <c r="B35" s="127"/>
      <c r="C35" s="156">
        <v>1413</v>
      </c>
      <c r="D35" s="14">
        <v>135</v>
      </c>
      <c r="E35" s="14">
        <v>1379</v>
      </c>
      <c r="F35" s="14">
        <v>0</v>
      </c>
      <c r="G35" s="14">
        <v>0</v>
      </c>
      <c r="H35" s="140">
        <v>0</v>
      </c>
      <c r="I35" s="140">
        <f t="shared" si="11"/>
        <v>2927</v>
      </c>
      <c r="J35" s="140">
        <v>0</v>
      </c>
      <c r="K35" s="140">
        <v>216</v>
      </c>
      <c r="L35" s="140">
        <f t="shared" si="12"/>
        <v>3143</v>
      </c>
      <c r="N35" s="36">
        <f>+'053123'!L39</f>
        <v>3143</v>
      </c>
    </row>
    <row r="36" spans="1:14" x14ac:dyDescent="0.2">
      <c r="A36" s="126" t="s">
        <v>192</v>
      </c>
      <c r="B36" s="127"/>
      <c r="C36" s="156">
        <v>6011</v>
      </c>
      <c r="D36" s="14">
        <v>0</v>
      </c>
      <c r="E36" s="14">
        <v>0</v>
      </c>
      <c r="F36" s="14">
        <v>0</v>
      </c>
      <c r="G36" s="14">
        <v>0</v>
      </c>
      <c r="H36" s="140">
        <v>0</v>
      </c>
      <c r="I36" s="140">
        <f t="shared" si="11"/>
        <v>6011</v>
      </c>
      <c r="J36" s="140">
        <v>0</v>
      </c>
      <c r="K36" s="140">
        <v>0</v>
      </c>
      <c r="L36" s="140">
        <f t="shared" si="12"/>
        <v>6011</v>
      </c>
      <c r="N36" s="36">
        <f>+'053123'!L40</f>
        <v>6011</v>
      </c>
    </row>
    <row r="37" spans="1:14" x14ac:dyDescent="0.2">
      <c r="A37" s="126" t="s">
        <v>42</v>
      </c>
      <c r="B37" s="127"/>
      <c r="C37" s="156">
        <v>10</v>
      </c>
      <c r="D37" s="14">
        <v>0</v>
      </c>
      <c r="E37" s="14">
        <v>0</v>
      </c>
      <c r="F37" s="14">
        <v>0</v>
      </c>
      <c r="G37" s="14">
        <v>0</v>
      </c>
      <c r="H37" s="140">
        <v>0</v>
      </c>
      <c r="I37" s="140">
        <f t="shared" si="11"/>
        <v>10</v>
      </c>
      <c r="J37" s="140">
        <v>0</v>
      </c>
      <c r="K37" s="140">
        <v>0</v>
      </c>
      <c r="L37" s="140">
        <f t="shared" si="12"/>
        <v>10</v>
      </c>
      <c r="N37" s="36">
        <f>+'053123'!L41</f>
        <v>10</v>
      </c>
    </row>
    <row r="38" spans="1:14" x14ac:dyDescent="0.2">
      <c r="A38" s="126" t="s">
        <v>43</v>
      </c>
      <c r="B38" s="127"/>
      <c r="C38" s="156">
        <v>11484</v>
      </c>
      <c r="D38" s="14">
        <v>0</v>
      </c>
      <c r="E38" s="14">
        <v>0</v>
      </c>
      <c r="F38" s="14">
        <v>0</v>
      </c>
      <c r="G38" s="14">
        <v>0</v>
      </c>
      <c r="H38" s="140">
        <v>0</v>
      </c>
      <c r="I38" s="140">
        <f t="shared" si="11"/>
        <v>11484</v>
      </c>
      <c r="J38" s="140">
        <v>0</v>
      </c>
      <c r="K38" s="140">
        <v>0</v>
      </c>
      <c r="L38" s="140">
        <f t="shared" si="12"/>
        <v>11484</v>
      </c>
      <c r="N38" s="36">
        <f>+'053123'!L42</f>
        <v>11484</v>
      </c>
    </row>
    <row r="39" spans="1:14" x14ac:dyDescent="0.2">
      <c r="A39" s="126" t="s">
        <v>44</v>
      </c>
      <c r="B39" s="127"/>
      <c r="C39" s="157">
        <v>29655</v>
      </c>
      <c r="D39" s="14">
        <v>0</v>
      </c>
      <c r="E39" s="14" t="s">
        <v>84</v>
      </c>
      <c r="F39" s="14" t="s">
        <v>84</v>
      </c>
      <c r="G39" s="14">
        <v>0</v>
      </c>
      <c r="H39" s="140">
        <v>0</v>
      </c>
      <c r="I39" s="140">
        <f t="shared" si="11"/>
        <v>29655</v>
      </c>
      <c r="J39" s="140">
        <v>0</v>
      </c>
      <c r="K39" s="140">
        <v>0</v>
      </c>
      <c r="L39" s="140">
        <f t="shared" si="12"/>
        <v>29655</v>
      </c>
      <c r="N39" s="36">
        <f>+'053123'!L43</f>
        <v>3810</v>
      </c>
    </row>
    <row r="40" spans="1:14" x14ac:dyDescent="0.2">
      <c r="A40" s="126" t="s">
        <v>45</v>
      </c>
      <c r="B40" s="127"/>
      <c r="C40" s="156">
        <v>502</v>
      </c>
      <c r="D40" s="14">
        <v>0</v>
      </c>
      <c r="E40" s="14">
        <v>274</v>
      </c>
      <c r="F40" s="14">
        <v>0</v>
      </c>
      <c r="G40" s="14">
        <v>0</v>
      </c>
      <c r="H40" s="140">
        <v>0</v>
      </c>
      <c r="I40" s="140">
        <f t="shared" si="11"/>
        <v>776</v>
      </c>
      <c r="J40" s="140">
        <v>0</v>
      </c>
      <c r="K40" s="140">
        <v>0</v>
      </c>
      <c r="L40" s="140">
        <f t="shared" si="12"/>
        <v>776</v>
      </c>
      <c r="N40" s="36">
        <f>+'053123'!L44</f>
        <v>776</v>
      </c>
    </row>
    <row r="41" spans="1:14" x14ac:dyDescent="0.2">
      <c r="A41" s="126" t="s">
        <v>46</v>
      </c>
      <c r="B41" s="127"/>
      <c r="C41" s="156">
        <f>1294+28691</f>
        <v>29985</v>
      </c>
      <c r="D41" s="14">
        <v>0</v>
      </c>
      <c r="E41" s="14" t="s">
        <v>84</v>
      </c>
      <c r="F41" s="14">
        <v>0</v>
      </c>
      <c r="G41" s="14">
        <v>0</v>
      </c>
      <c r="H41" s="140">
        <v>0</v>
      </c>
      <c r="I41" s="140">
        <f t="shared" si="11"/>
        <v>29985</v>
      </c>
      <c r="J41" s="140">
        <v>0</v>
      </c>
      <c r="K41" s="140">
        <v>0</v>
      </c>
      <c r="L41" s="140">
        <f t="shared" si="12"/>
        <v>29985</v>
      </c>
      <c r="N41" s="36">
        <f>+'053123'!L45</f>
        <v>1294</v>
      </c>
    </row>
    <row r="42" spans="1:14" ht="17" thickBot="1" x14ac:dyDescent="0.25">
      <c r="A42" s="126" t="s">
        <v>47</v>
      </c>
      <c r="B42" s="127"/>
      <c r="C42" s="158">
        <v>216</v>
      </c>
      <c r="D42" s="18">
        <v>0</v>
      </c>
      <c r="E42" s="18">
        <v>0</v>
      </c>
      <c r="F42" s="18">
        <v>0</v>
      </c>
      <c r="G42" s="18">
        <v>0</v>
      </c>
      <c r="H42" s="144">
        <v>0</v>
      </c>
      <c r="I42" s="144">
        <f t="shared" si="11"/>
        <v>216</v>
      </c>
      <c r="J42" s="144">
        <v>0</v>
      </c>
      <c r="K42" s="144">
        <v>0</v>
      </c>
      <c r="L42" s="144">
        <f t="shared" si="12"/>
        <v>216</v>
      </c>
      <c r="N42" s="36">
        <f>+'053123'!L46</f>
        <v>216</v>
      </c>
    </row>
    <row r="43" spans="1:14" ht="17" thickBot="1" x14ac:dyDescent="0.25">
      <c r="A43" s="239" t="s">
        <v>48</v>
      </c>
      <c r="B43" s="240"/>
      <c r="C43" s="160">
        <f t="shared" ref="C43:H43" si="13">ROUND(SUM(C29:C42),5)</f>
        <v>88128</v>
      </c>
      <c r="D43" s="19">
        <f t="shared" si="13"/>
        <v>135</v>
      </c>
      <c r="E43" s="19">
        <f t="shared" si="13"/>
        <v>14578</v>
      </c>
      <c r="F43" s="19">
        <f t="shared" si="13"/>
        <v>0</v>
      </c>
      <c r="G43" s="19">
        <f t="shared" si="13"/>
        <v>0</v>
      </c>
      <c r="H43" s="145">
        <f t="shared" si="13"/>
        <v>5250</v>
      </c>
      <c r="I43" s="145">
        <f t="shared" si="11"/>
        <v>108091</v>
      </c>
      <c r="J43" s="145">
        <f>ROUND(SUM(J29:J42),5)</f>
        <v>0</v>
      </c>
      <c r="K43" s="145">
        <f>ROUND(SUM(K29:K42),5)</f>
        <v>2216</v>
      </c>
      <c r="L43" s="145">
        <f t="shared" si="12"/>
        <v>110307</v>
      </c>
      <c r="N43" s="207">
        <f>ROUND(SUM(N29:N42),5)</f>
        <v>46287</v>
      </c>
    </row>
    <row r="44" spans="1:14" x14ac:dyDescent="0.2">
      <c r="A44" s="13" t="s">
        <v>49</v>
      </c>
      <c r="C44" s="159"/>
      <c r="D44" s="131"/>
      <c r="E44" s="131"/>
      <c r="F44" s="131"/>
      <c r="G44" s="131"/>
      <c r="H44" s="142"/>
      <c r="I44" s="142"/>
      <c r="J44" s="142"/>
      <c r="K44" s="142"/>
      <c r="L44" s="142"/>
      <c r="N44" s="208"/>
    </row>
    <row r="45" spans="1:14" x14ac:dyDescent="0.2">
      <c r="A45" s="126" t="s">
        <v>50</v>
      </c>
      <c r="B45" s="127"/>
      <c r="C45" s="156">
        <v>0</v>
      </c>
      <c r="D45" s="14">
        <v>0</v>
      </c>
      <c r="E45" s="14">
        <v>0</v>
      </c>
      <c r="F45" s="14">
        <v>0</v>
      </c>
      <c r="G45" s="14">
        <v>0</v>
      </c>
      <c r="H45" s="140">
        <v>0</v>
      </c>
      <c r="I45" s="140">
        <f>ROUND(SUM(C45:H45),5)</f>
        <v>0</v>
      </c>
      <c r="J45" s="140">
        <v>59</v>
      </c>
      <c r="K45" s="140">
        <v>0</v>
      </c>
      <c r="L45" s="140">
        <f t="shared" si="12"/>
        <v>59</v>
      </c>
      <c r="N45" s="36">
        <f>+'053123'!L49</f>
        <v>59</v>
      </c>
    </row>
    <row r="46" spans="1:14" x14ac:dyDescent="0.2">
      <c r="A46" s="126" t="s">
        <v>51</v>
      </c>
      <c r="B46" s="127"/>
      <c r="C46" s="156">
        <v>0</v>
      </c>
      <c r="D46" s="14">
        <v>0</v>
      </c>
      <c r="E46" s="14">
        <v>0</v>
      </c>
      <c r="F46" s="14">
        <v>0</v>
      </c>
      <c r="G46" s="14">
        <v>0</v>
      </c>
      <c r="H46" s="140">
        <v>0</v>
      </c>
      <c r="I46" s="140">
        <f>ROUND(SUM(C46:H46),5)</f>
        <v>0</v>
      </c>
      <c r="J46" s="140">
        <v>126</v>
      </c>
      <c r="K46" s="140">
        <v>20</v>
      </c>
      <c r="L46" s="140">
        <f t="shared" si="12"/>
        <v>146</v>
      </c>
      <c r="N46" s="36">
        <f>+'053123'!L50</f>
        <v>146</v>
      </c>
    </row>
    <row r="47" spans="1:14" x14ac:dyDescent="0.2">
      <c r="A47" s="126" t="s">
        <v>52</v>
      </c>
      <c r="B47" s="127"/>
      <c r="C47" s="156">
        <v>0</v>
      </c>
      <c r="D47" s="14">
        <v>0</v>
      </c>
      <c r="E47" s="14">
        <v>287</v>
      </c>
      <c r="F47" s="14">
        <v>0</v>
      </c>
      <c r="G47" s="14">
        <v>0</v>
      </c>
      <c r="H47" s="140">
        <v>2099</v>
      </c>
      <c r="I47" s="140">
        <f>ROUND(SUM(C47:H47),5)</f>
        <v>2386</v>
      </c>
      <c r="J47" s="140">
        <v>0</v>
      </c>
      <c r="K47" s="140">
        <v>0</v>
      </c>
      <c r="L47" s="140">
        <f t="shared" si="12"/>
        <v>2386</v>
      </c>
      <c r="N47" s="36">
        <f>+'053123'!L51</f>
        <v>2386</v>
      </c>
    </row>
    <row r="48" spans="1:14" x14ac:dyDescent="0.2">
      <c r="A48" s="126" t="s">
        <v>53</v>
      </c>
      <c r="B48" s="127"/>
      <c r="C48" s="156"/>
      <c r="D48" s="14"/>
      <c r="E48" s="14"/>
      <c r="F48" s="14"/>
      <c r="G48" s="14"/>
      <c r="H48" s="140"/>
      <c r="I48" s="140"/>
      <c r="J48" s="140"/>
      <c r="K48" s="140"/>
      <c r="L48" s="140"/>
      <c r="N48" s="36"/>
    </row>
    <row r="49" spans="1:14" x14ac:dyDescent="0.2">
      <c r="A49" s="127" t="s">
        <v>177</v>
      </c>
      <c r="B49" s="153"/>
      <c r="C49" s="156">
        <v>313</v>
      </c>
      <c r="D49" s="14">
        <v>0</v>
      </c>
      <c r="E49" s="14">
        <v>0</v>
      </c>
      <c r="F49" s="14">
        <v>0</v>
      </c>
      <c r="G49" s="14">
        <v>0</v>
      </c>
      <c r="H49" s="140">
        <v>0</v>
      </c>
      <c r="I49" s="140">
        <f t="shared" ref="I49:I55" si="14">ROUND(SUM(C49:H49),5)</f>
        <v>313</v>
      </c>
      <c r="J49" s="140">
        <v>941</v>
      </c>
      <c r="K49" s="140">
        <v>1880</v>
      </c>
      <c r="L49" s="140">
        <f t="shared" si="12"/>
        <v>3134</v>
      </c>
      <c r="N49" s="36">
        <f>+'053123'!L53</f>
        <v>3134</v>
      </c>
    </row>
    <row r="50" spans="1:14" x14ac:dyDescent="0.2">
      <c r="A50" s="127" t="s">
        <v>178</v>
      </c>
      <c r="B50" s="153"/>
      <c r="C50" s="156">
        <v>312</v>
      </c>
      <c r="D50" s="14">
        <v>0</v>
      </c>
      <c r="E50" s="14">
        <v>0</v>
      </c>
      <c r="F50" s="14">
        <v>0</v>
      </c>
      <c r="G50" s="14">
        <v>0</v>
      </c>
      <c r="H50" s="140">
        <v>0</v>
      </c>
      <c r="I50" s="140">
        <f t="shared" si="14"/>
        <v>312</v>
      </c>
      <c r="J50" s="140">
        <v>314</v>
      </c>
      <c r="K50" s="140">
        <v>1004</v>
      </c>
      <c r="L50" s="140">
        <f t="shared" si="12"/>
        <v>1630</v>
      </c>
      <c r="N50" s="36">
        <f>+'053123'!L54</f>
        <v>1630</v>
      </c>
    </row>
    <row r="51" spans="1:14" x14ac:dyDescent="0.2">
      <c r="A51" s="126" t="s">
        <v>56</v>
      </c>
      <c r="B51" s="127"/>
      <c r="C51" s="156">
        <v>0</v>
      </c>
      <c r="D51" s="14">
        <v>0</v>
      </c>
      <c r="E51" s="14">
        <v>0</v>
      </c>
      <c r="F51" s="14">
        <v>0</v>
      </c>
      <c r="G51" s="14">
        <v>0</v>
      </c>
      <c r="H51" s="140">
        <v>0</v>
      </c>
      <c r="I51" s="140">
        <f t="shared" si="14"/>
        <v>0</v>
      </c>
      <c r="J51" s="140">
        <v>250</v>
      </c>
      <c r="K51" s="140">
        <v>3426</v>
      </c>
      <c r="L51" s="140">
        <f t="shared" si="12"/>
        <v>3676</v>
      </c>
      <c r="N51" s="36">
        <f>+'053123'!L55</f>
        <v>3676</v>
      </c>
    </row>
    <row r="52" spans="1:14" x14ac:dyDescent="0.2">
      <c r="A52" s="126" t="s">
        <v>57</v>
      </c>
      <c r="B52" s="127"/>
      <c r="C52" s="156">
        <v>0</v>
      </c>
      <c r="D52" s="14">
        <v>0</v>
      </c>
      <c r="E52" s="14">
        <v>0</v>
      </c>
      <c r="F52" s="14">
        <v>0</v>
      </c>
      <c r="G52" s="14">
        <v>0</v>
      </c>
      <c r="H52" s="140">
        <v>0</v>
      </c>
      <c r="I52" s="140">
        <f t="shared" si="14"/>
        <v>0</v>
      </c>
      <c r="J52" s="140">
        <v>416</v>
      </c>
      <c r="K52" s="140">
        <v>0</v>
      </c>
      <c r="L52" s="140">
        <f t="shared" si="12"/>
        <v>416</v>
      </c>
      <c r="N52" s="36">
        <f>+'053123'!L56</f>
        <v>416</v>
      </c>
    </row>
    <row r="53" spans="1:14" x14ac:dyDescent="0.2">
      <c r="A53" s="126" t="s">
        <v>58</v>
      </c>
      <c r="B53" s="127"/>
      <c r="C53" s="156">
        <v>550</v>
      </c>
      <c r="D53" s="14">
        <v>0</v>
      </c>
      <c r="E53" s="14">
        <v>0</v>
      </c>
      <c r="F53" s="14">
        <v>0</v>
      </c>
      <c r="G53" s="14">
        <v>0</v>
      </c>
      <c r="H53" s="140">
        <v>0</v>
      </c>
      <c r="I53" s="140">
        <f t="shared" si="14"/>
        <v>550</v>
      </c>
      <c r="J53" s="140">
        <v>0</v>
      </c>
      <c r="K53" s="140">
        <v>4788</v>
      </c>
      <c r="L53" s="140">
        <f t="shared" si="12"/>
        <v>5338</v>
      </c>
      <c r="N53" s="36">
        <f>+'053123'!L57</f>
        <v>5338</v>
      </c>
    </row>
    <row r="54" spans="1:14" x14ac:dyDescent="0.2">
      <c r="A54" s="126" t="s">
        <v>59</v>
      </c>
      <c r="B54" s="127"/>
      <c r="C54" s="156">
        <v>0</v>
      </c>
      <c r="D54" s="14">
        <v>0</v>
      </c>
      <c r="E54" s="14">
        <v>0</v>
      </c>
      <c r="F54" s="14">
        <v>0</v>
      </c>
      <c r="G54" s="14">
        <v>0</v>
      </c>
      <c r="H54" s="140">
        <v>0</v>
      </c>
      <c r="I54" s="140">
        <f t="shared" si="14"/>
        <v>0</v>
      </c>
      <c r="J54" s="140">
        <v>384</v>
      </c>
      <c r="K54" s="140">
        <v>0</v>
      </c>
      <c r="L54" s="140">
        <f t="shared" si="12"/>
        <v>384</v>
      </c>
      <c r="N54" s="36">
        <f>+'053123'!L58</f>
        <v>384</v>
      </c>
    </row>
    <row r="55" spans="1:14" x14ac:dyDescent="0.2">
      <c r="A55" s="126" t="s">
        <v>60</v>
      </c>
      <c r="B55" s="127"/>
      <c r="C55" s="156">
        <v>0</v>
      </c>
      <c r="D55" s="14">
        <v>0</v>
      </c>
      <c r="E55" s="14">
        <v>0</v>
      </c>
      <c r="F55" s="14">
        <v>0</v>
      </c>
      <c r="G55" s="14">
        <v>0</v>
      </c>
      <c r="H55" s="140">
        <v>0</v>
      </c>
      <c r="I55" s="140">
        <f t="shared" si="14"/>
        <v>0</v>
      </c>
      <c r="J55" s="140">
        <v>138</v>
      </c>
      <c r="K55" s="140">
        <v>0</v>
      </c>
      <c r="L55" s="140">
        <f t="shared" si="12"/>
        <v>138</v>
      </c>
      <c r="N55" s="36">
        <f>+'053123'!L59</f>
        <v>138</v>
      </c>
    </row>
    <row r="56" spans="1:14" x14ac:dyDescent="0.2">
      <c r="A56" s="126" t="s">
        <v>61</v>
      </c>
      <c r="B56" s="127"/>
      <c r="C56" s="156"/>
      <c r="D56" s="14"/>
      <c r="E56" s="14"/>
      <c r="F56" s="14"/>
      <c r="G56" s="14"/>
      <c r="H56" s="140"/>
      <c r="I56" s="140"/>
      <c r="J56" s="140"/>
      <c r="K56" s="140"/>
      <c r="L56" s="140"/>
      <c r="N56" s="36">
        <f>+'053123'!L60</f>
        <v>0</v>
      </c>
    </row>
    <row r="57" spans="1:14" x14ac:dyDescent="0.2">
      <c r="A57" s="127" t="s">
        <v>179</v>
      </c>
      <c r="B57" s="153"/>
      <c r="C57" s="156">
        <v>1500</v>
      </c>
      <c r="D57" s="14">
        <v>0</v>
      </c>
      <c r="E57" s="14">
        <v>0</v>
      </c>
      <c r="F57" s="14">
        <v>0</v>
      </c>
      <c r="G57" s="14">
        <v>0</v>
      </c>
      <c r="H57" s="140">
        <v>0</v>
      </c>
      <c r="I57" s="140">
        <f t="shared" ref="I57:I65" si="15">ROUND(SUM(C57:H57),5)</f>
        <v>1500</v>
      </c>
      <c r="J57" s="140">
        <v>0</v>
      </c>
      <c r="K57" s="140">
        <v>353</v>
      </c>
      <c r="L57" s="140">
        <f t="shared" si="12"/>
        <v>1853</v>
      </c>
      <c r="N57" s="36">
        <f>+'053123'!L61</f>
        <v>353</v>
      </c>
    </row>
    <row r="58" spans="1:14" x14ac:dyDescent="0.2">
      <c r="A58" s="127" t="s">
        <v>180</v>
      </c>
      <c r="B58" s="153"/>
      <c r="C58" s="156" t="s">
        <v>84</v>
      </c>
      <c r="D58" s="14">
        <v>0</v>
      </c>
      <c r="E58" s="14">
        <v>0</v>
      </c>
      <c r="F58" s="14">
        <v>0</v>
      </c>
      <c r="G58" s="14">
        <v>250</v>
      </c>
      <c r="H58" s="140">
        <v>250</v>
      </c>
      <c r="I58" s="140">
        <f t="shared" si="15"/>
        <v>500</v>
      </c>
      <c r="J58" s="140">
        <v>0</v>
      </c>
      <c r="K58" s="140">
        <v>55</v>
      </c>
      <c r="L58" s="140">
        <f t="shared" si="12"/>
        <v>555</v>
      </c>
      <c r="N58" s="36">
        <f>+'053123'!L62</f>
        <v>55</v>
      </c>
    </row>
    <row r="59" spans="1:14" x14ac:dyDescent="0.2">
      <c r="A59" s="127" t="s">
        <v>181</v>
      </c>
      <c r="B59" s="153"/>
      <c r="C59" s="156">
        <v>1500</v>
      </c>
      <c r="D59" s="14">
        <v>0</v>
      </c>
      <c r="E59" s="14">
        <v>200</v>
      </c>
      <c r="F59" s="14">
        <v>0</v>
      </c>
      <c r="G59" s="14">
        <v>0</v>
      </c>
      <c r="H59" s="140">
        <v>125</v>
      </c>
      <c r="I59" s="140">
        <f t="shared" si="15"/>
        <v>1825</v>
      </c>
      <c r="J59" s="140">
        <v>0</v>
      </c>
      <c r="K59" s="140">
        <v>1030</v>
      </c>
      <c r="L59" s="140">
        <f t="shared" si="12"/>
        <v>2855</v>
      </c>
      <c r="N59" s="36">
        <f>+'053123'!L63</f>
        <v>1355</v>
      </c>
    </row>
    <row r="60" spans="1:14" x14ac:dyDescent="0.2">
      <c r="A60" s="127" t="s">
        <v>182</v>
      </c>
      <c r="B60" s="153"/>
      <c r="C60" s="156">
        <v>600</v>
      </c>
      <c r="D60" s="14">
        <v>0</v>
      </c>
      <c r="E60" s="14">
        <v>209</v>
      </c>
      <c r="F60" s="14">
        <v>0</v>
      </c>
      <c r="G60" s="14">
        <v>0</v>
      </c>
      <c r="H60" s="140">
        <v>0</v>
      </c>
      <c r="I60" s="140">
        <f t="shared" si="15"/>
        <v>809</v>
      </c>
      <c r="J60" s="140">
        <v>56</v>
      </c>
      <c r="K60" s="140">
        <v>170</v>
      </c>
      <c r="L60" s="140">
        <f t="shared" si="12"/>
        <v>1035</v>
      </c>
      <c r="N60" s="36">
        <f>+'053123'!L64</f>
        <v>431</v>
      </c>
    </row>
    <row r="61" spans="1:14" x14ac:dyDescent="0.2">
      <c r="A61" s="127" t="s">
        <v>183</v>
      </c>
      <c r="B61" s="153"/>
      <c r="C61" s="156">
        <v>950</v>
      </c>
      <c r="D61" s="14">
        <v>0</v>
      </c>
      <c r="E61" s="14">
        <v>0</v>
      </c>
      <c r="F61" s="14">
        <v>0</v>
      </c>
      <c r="G61" s="14">
        <v>0</v>
      </c>
      <c r="H61" s="140">
        <v>0</v>
      </c>
      <c r="I61" s="140">
        <f t="shared" si="15"/>
        <v>950</v>
      </c>
      <c r="J61" s="140">
        <v>0</v>
      </c>
      <c r="K61" s="140">
        <v>336</v>
      </c>
      <c r="L61" s="140">
        <f t="shared" si="12"/>
        <v>1286</v>
      </c>
      <c r="N61" s="36">
        <f>+'053123'!L65</f>
        <v>1201</v>
      </c>
    </row>
    <row r="62" spans="1:14" x14ac:dyDescent="0.2">
      <c r="A62" s="126" t="s">
        <v>67</v>
      </c>
      <c r="B62" s="127"/>
      <c r="C62" s="156">
        <v>0</v>
      </c>
      <c r="D62" s="14">
        <v>0</v>
      </c>
      <c r="E62" s="14">
        <v>0</v>
      </c>
      <c r="F62" s="14">
        <v>0</v>
      </c>
      <c r="G62" s="14">
        <v>0</v>
      </c>
      <c r="H62" s="140">
        <v>0</v>
      </c>
      <c r="I62" s="140">
        <f t="shared" si="15"/>
        <v>0</v>
      </c>
      <c r="J62" s="140">
        <v>1037</v>
      </c>
      <c r="K62" s="140">
        <v>756</v>
      </c>
      <c r="L62" s="140">
        <f t="shared" si="12"/>
        <v>1793</v>
      </c>
      <c r="N62" s="36">
        <f>+'053123'!L66</f>
        <v>1793</v>
      </c>
    </row>
    <row r="63" spans="1:14" x14ac:dyDescent="0.2">
      <c r="A63" s="126" t="s">
        <v>68</v>
      </c>
      <c r="B63" s="127"/>
      <c r="C63" s="156">
        <v>0</v>
      </c>
      <c r="D63" s="14">
        <v>0</v>
      </c>
      <c r="E63" s="14">
        <v>0</v>
      </c>
      <c r="F63" s="14">
        <v>0</v>
      </c>
      <c r="G63" s="14">
        <v>0</v>
      </c>
      <c r="H63" s="140">
        <v>0</v>
      </c>
      <c r="I63" s="140">
        <f t="shared" si="15"/>
        <v>0</v>
      </c>
      <c r="J63" s="140">
        <v>60</v>
      </c>
      <c r="K63" s="140">
        <v>0</v>
      </c>
      <c r="L63" s="140">
        <f t="shared" si="12"/>
        <v>60</v>
      </c>
      <c r="N63" s="36">
        <f>+'053123'!L67</f>
        <v>60</v>
      </c>
    </row>
    <row r="64" spans="1:14" x14ac:dyDescent="0.2">
      <c r="A64" s="126" t="s">
        <v>69</v>
      </c>
      <c r="B64" s="127"/>
      <c r="C64" s="156">
        <v>267</v>
      </c>
      <c r="D64" s="14">
        <v>0</v>
      </c>
      <c r="E64" s="14">
        <v>175</v>
      </c>
      <c r="F64" s="14">
        <v>0</v>
      </c>
      <c r="G64" s="14">
        <v>0</v>
      </c>
      <c r="H64" s="140">
        <v>0</v>
      </c>
      <c r="I64" s="140">
        <f t="shared" si="15"/>
        <v>442</v>
      </c>
      <c r="J64" s="140">
        <v>246</v>
      </c>
      <c r="K64" s="140">
        <v>740</v>
      </c>
      <c r="L64" s="140">
        <f t="shared" si="12"/>
        <v>1428</v>
      </c>
      <c r="N64" s="36">
        <f>+'053123'!L68</f>
        <v>1428</v>
      </c>
    </row>
    <row r="65" spans="1:14" x14ac:dyDescent="0.2">
      <c r="A65" s="126" t="s">
        <v>70</v>
      </c>
      <c r="B65" s="127"/>
      <c r="C65" s="156">
        <v>58</v>
      </c>
      <c r="D65" s="14">
        <v>0</v>
      </c>
      <c r="E65" s="14">
        <v>0</v>
      </c>
      <c r="F65" s="14">
        <v>0</v>
      </c>
      <c r="G65" s="14">
        <v>0</v>
      </c>
      <c r="H65" s="140">
        <v>0</v>
      </c>
      <c r="I65" s="140">
        <f t="shared" si="15"/>
        <v>58</v>
      </c>
      <c r="J65" s="140">
        <v>58</v>
      </c>
      <c r="K65" s="140">
        <v>462</v>
      </c>
      <c r="L65" s="140">
        <f t="shared" si="12"/>
        <v>578</v>
      </c>
      <c r="N65" s="36">
        <f>+'053123'!L69</f>
        <v>578</v>
      </c>
    </row>
    <row r="66" spans="1:14" x14ac:dyDescent="0.2">
      <c r="A66" s="126" t="s">
        <v>71</v>
      </c>
      <c r="B66" s="127"/>
      <c r="C66" s="156"/>
      <c r="D66" s="14"/>
      <c r="E66" s="14"/>
      <c r="F66" s="14"/>
      <c r="G66" s="14"/>
      <c r="H66" s="140"/>
      <c r="I66" s="140"/>
      <c r="J66" s="140"/>
      <c r="K66" s="140"/>
      <c r="L66" s="140"/>
      <c r="N66" s="36">
        <f>+'053123'!L70</f>
        <v>0</v>
      </c>
    </row>
    <row r="67" spans="1:14" x14ac:dyDescent="0.2">
      <c r="A67" s="127" t="s">
        <v>184</v>
      </c>
      <c r="B67" s="153"/>
      <c r="C67" s="156">
        <v>0</v>
      </c>
      <c r="D67" s="14">
        <v>0</v>
      </c>
      <c r="E67" s="14">
        <v>0</v>
      </c>
      <c r="F67" s="14">
        <v>0</v>
      </c>
      <c r="G67" s="14">
        <v>0</v>
      </c>
      <c r="H67" s="140">
        <v>0</v>
      </c>
      <c r="I67" s="140">
        <f t="shared" ref="I67:I71" si="16">ROUND(SUM(C67:H67),5)</f>
        <v>0</v>
      </c>
      <c r="J67" s="140">
        <v>900</v>
      </c>
      <c r="K67" s="140">
        <v>0</v>
      </c>
      <c r="L67" s="140">
        <f t="shared" si="12"/>
        <v>900</v>
      </c>
      <c r="N67" s="36">
        <f>+'053123'!L71</f>
        <v>900</v>
      </c>
    </row>
    <row r="68" spans="1:14" x14ac:dyDescent="0.2">
      <c r="A68" s="126" t="s">
        <v>73</v>
      </c>
      <c r="B68" s="127"/>
      <c r="C68" s="156">
        <v>9454</v>
      </c>
      <c r="D68" s="14">
        <v>0</v>
      </c>
      <c r="E68" s="14">
        <v>0</v>
      </c>
      <c r="F68" s="14">
        <v>0</v>
      </c>
      <c r="G68" s="14">
        <v>0</v>
      </c>
      <c r="H68" s="140">
        <v>0</v>
      </c>
      <c r="I68" s="140">
        <f t="shared" si="16"/>
        <v>9454</v>
      </c>
      <c r="J68" s="140">
        <v>1773</v>
      </c>
      <c r="K68" s="140">
        <v>591</v>
      </c>
      <c r="L68" s="140">
        <f t="shared" si="12"/>
        <v>11818</v>
      </c>
      <c r="N68" s="36">
        <f>+'053123'!L72</f>
        <v>11818</v>
      </c>
    </row>
    <row r="69" spans="1:14" x14ac:dyDescent="0.2">
      <c r="A69" s="126" t="s">
        <v>74</v>
      </c>
      <c r="B69" s="127"/>
      <c r="C69" s="156">
        <v>1344</v>
      </c>
      <c r="D69" s="14">
        <v>0</v>
      </c>
      <c r="E69" s="14">
        <v>0</v>
      </c>
      <c r="F69" s="14">
        <v>0</v>
      </c>
      <c r="G69" s="14">
        <v>0</v>
      </c>
      <c r="H69" s="140">
        <v>0</v>
      </c>
      <c r="I69" s="140">
        <f t="shared" si="16"/>
        <v>1344</v>
      </c>
      <c r="J69" s="140">
        <v>269</v>
      </c>
      <c r="K69" s="140">
        <v>1075</v>
      </c>
      <c r="L69" s="140">
        <f t="shared" si="12"/>
        <v>2688</v>
      </c>
      <c r="N69" s="36">
        <f>+'053123'!L73</f>
        <v>2688</v>
      </c>
    </row>
    <row r="70" spans="1:14" x14ac:dyDescent="0.2">
      <c r="A70" s="126" t="s">
        <v>75</v>
      </c>
      <c r="B70" s="127"/>
      <c r="C70" s="156">
        <v>476</v>
      </c>
      <c r="D70" s="14">
        <v>0</v>
      </c>
      <c r="E70" s="14">
        <v>0</v>
      </c>
      <c r="F70" s="14">
        <v>0</v>
      </c>
      <c r="G70" s="14">
        <v>0</v>
      </c>
      <c r="H70" s="140">
        <v>0</v>
      </c>
      <c r="I70" s="140">
        <f t="shared" si="16"/>
        <v>476</v>
      </c>
      <c r="J70" s="140">
        <v>96</v>
      </c>
      <c r="K70" s="140">
        <v>381</v>
      </c>
      <c r="L70" s="140">
        <f t="shared" si="12"/>
        <v>953</v>
      </c>
      <c r="N70" s="36">
        <f>+'053123'!L74</f>
        <v>953</v>
      </c>
    </row>
    <row r="71" spans="1:14" ht="17" thickBot="1" x14ac:dyDescent="0.25">
      <c r="A71" s="126" t="s">
        <v>76</v>
      </c>
      <c r="B71" s="127"/>
      <c r="C71" s="158">
        <v>0</v>
      </c>
      <c r="D71" s="18">
        <v>0</v>
      </c>
      <c r="E71" s="18">
        <v>0</v>
      </c>
      <c r="F71" s="18">
        <v>0</v>
      </c>
      <c r="G71" s="18">
        <v>0</v>
      </c>
      <c r="H71" s="144">
        <v>0</v>
      </c>
      <c r="I71" s="144">
        <f t="shared" si="16"/>
        <v>0</v>
      </c>
      <c r="J71" s="144">
        <v>38</v>
      </c>
      <c r="K71" s="144">
        <v>301</v>
      </c>
      <c r="L71" s="144">
        <f t="shared" si="12"/>
        <v>339</v>
      </c>
      <c r="N71" s="36">
        <f>+'053123'!L75</f>
        <v>339</v>
      </c>
    </row>
    <row r="72" spans="1:14" ht="17" thickBot="1" x14ac:dyDescent="0.25">
      <c r="A72" s="239" t="s">
        <v>83</v>
      </c>
      <c r="B72" s="240"/>
      <c r="C72" s="160">
        <f>SUM(C44:C71)</f>
        <v>17324</v>
      </c>
      <c r="D72" s="19">
        <f t="shared" ref="D72:K72" si="17">SUM(D44:D71)</f>
        <v>0</v>
      </c>
      <c r="E72" s="19">
        <f t="shared" si="17"/>
        <v>871</v>
      </c>
      <c r="F72" s="19">
        <f t="shared" si="17"/>
        <v>0</v>
      </c>
      <c r="G72" s="19">
        <f t="shared" si="17"/>
        <v>250</v>
      </c>
      <c r="H72" s="145">
        <f t="shared" si="17"/>
        <v>2474</v>
      </c>
      <c r="I72" s="145">
        <f t="shared" si="17"/>
        <v>20919</v>
      </c>
      <c r="J72" s="145">
        <f t="shared" si="17"/>
        <v>7161</v>
      </c>
      <c r="K72" s="145">
        <f t="shared" si="17"/>
        <v>17368</v>
      </c>
      <c r="L72" s="145">
        <f>SUM(L44:L71)</f>
        <v>45448</v>
      </c>
      <c r="N72" s="145">
        <f>SUM(N44:N71)</f>
        <v>41259</v>
      </c>
    </row>
    <row r="73" spans="1:14" ht="17" thickBot="1" x14ac:dyDescent="0.25">
      <c r="A73" s="239" t="s">
        <v>77</v>
      </c>
      <c r="B73" s="240"/>
      <c r="C73" s="160">
        <f>ROUND(+C28+C43+C72,5)</f>
        <v>144594</v>
      </c>
      <c r="D73" s="19">
        <f t="shared" ref="D73:K73" si="18">ROUND(+D28+D43+D72,5)</f>
        <v>135</v>
      </c>
      <c r="E73" s="19">
        <f t="shared" si="18"/>
        <v>15449</v>
      </c>
      <c r="F73" s="19">
        <f t="shared" si="18"/>
        <v>0</v>
      </c>
      <c r="G73" s="19">
        <f t="shared" si="18"/>
        <v>250</v>
      </c>
      <c r="H73" s="145">
        <f t="shared" si="18"/>
        <v>7724</v>
      </c>
      <c r="I73" s="145">
        <f t="shared" si="18"/>
        <v>168152</v>
      </c>
      <c r="J73" s="145">
        <f t="shared" si="18"/>
        <v>25306</v>
      </c>
      <c r="K73" s="145">
        <f t="shared" si="18"/>
        <v>41106</v>
      </c>
      <c r="L73" s="145">
        <f>ROUND(+L28+L43+L72,5)</f>
        <v>234564</v>
      </c>
      <c r="M73" s="28" t="s">
        <v>84</v>
      </c>
      <c r="N73" s="145">
        <f>ROUND(+N28+N43+N72,5)</f>
        <v>166355</v>
      </c>
    </row>
    <row r="74" spans="1:14" ht="17" thickBot="1" x14ac:dyDescent="0.25">
      <c r="A74" s="210"/>
      <c r="B74" s="5" t="s">
        <v>82</v>
      </c>
      <c r="C74" s="161">
        <f t="shared" ref="C74:N74" si="19">ROUND(C20-C73,5)</f>
        <v>-133694</v>
      </c>
      <c r="D74" s="21">
        <f t="shared" si="19"/>
        <v>26670</v>
      </c>
      <c r="E74" s="21">
        <f t="shared" si="19"/>
        <v>19551</v>
      </c>
      <c r="F74" s="21">
        <f t="shared" si="19"/>
        <v>13000</v>
      </c>
      <c r="G74" s="21">
        <f t="shared" si="19"/>
        <v>19975</v>
      </c>
      <c r="H74" s="146">
        <f t="shared" si="19"/>
        <v>63256</v>
      </c>
      <c r="I74" s="146">
        <f t="shared" si="19"/>
        <v>8758</v>
      </c>
      <c r="J74" s="146">
        <f t="shared" si="19"/>
        <v>-24620</v>
      </c>
      <c r="K74" s="146">
        <f t="shared" si="19"/>
        <v>20765</v>
      </c>
      <c r="L74" s="146">
        <f t="shared" si="19"/>
        <v>9203</v>
      </c>
      <c r="N74" s="146">
        <f t="shared" si="19"/>
        <v>-10565</v>
      </c>
    </row>
    <row r="75" spans="1:14" ht="17" thickTop="1" x14ac:dyDescent="0.2">
      <c r="A75" s="211"/>
      <c r="B75" s="212"/>
      <c r="C75" s="213"/>
      <c r="D75" s="214"/>
      <c r="E75" s="214"/>
      <c r="F75" s="214"/>
      <c r="G75" s="214"/>
      <c r="H75" s="141"/>
      <c r="I75" s="141"/>
      <c r="J75" s="141"/>
      <c r="K75" s="141"/>
      <c r="L75" s="141"/>
      <c r="M75" s="141"/>
      <c r="N75" s="209"/>
    </row>
    <row r="77" spans="1:14" x14ac:dyDescent="0.2">
      <c r="L77" s="28" t="s">
        <v>84</v>
      </c>
    </row>
    <row r="80" spans="1:14" x14ac:dyDescent="0.2">
      <c r="E80" s="12" t="s">
        <v>84</v>
      </c>
    </row>
  </sheetData>
  <mergeCells count="11">
    <mergeCell ref="A2:B2"/>
    <mergeCell ref="A43:B43"/>
    <mergeCell ref="A16:B16"/>
    <mergeCell ref="A72:B72"/>
    <mergeCell ref="A73:B73"/>
    <mergeCell ref="A10:B10"/>
    <mergeCell ref="A17:B17"/>
    <mergeCell ref="A23:B23"/>
    <mergeCell ref="A29:B29"/>
    <mergeCell ref="A32:B32"/>
    <mergeCell ref="A33:B33"/>
  </mergeCells>
  <printOptions horizontalCentered="1"/>
  <pageMargins left="0.25" right="0.25" top="0.5" bottom="0.5" header="0.25" footer="0.25"/>
  <pageSetup orientation="landscape"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3C81-5561-CC4F-89BE-00188F7342EA}">
  <dimension ref="B1:AA21"/>
  <sheetViews>
    <sheetView zoomScaleNormal="100" workbookViewId="0">
      <pane xSplit="2" ySplit="2" topLeftCell="C3" activePane="bottomRight" state="frozen"/>
      <selection pane="topRight" activeCell="B1" sqref="B1"/>
      <selection pane="bottomLeft" activeCell="A2" sqref="A2"/>
      <selection pane="bottomRight" activeCell="B25" sqref="B25"/>
    </sheetView>
  </sheetViews>
  <sheetFormatPr baseColWidth="10" defaultColWidth="10.7109375" defaultRowHeight="13" x14ac:dyDescent="0.15"/>
  <cols>
    <col min="1" max="1" width="3.28515625" style="72" customWidth="1"/>
    <col min="2" max="2" width="28.28515625" style="72" customWidth="1"/>
    <col min="3" max="8" width="6.5703125" style="72" bestFit="1" customWidth="1"/>
    <col min="9" max="9" width="7.42578125" style="72" bestFit="1" customWidth="1"/>
    <col min="10" max="10" width="4.42578125" style="72" bestFit="1" customWidth="1"/>
    <col min="11" max="11" width="6.5703125" style="72" bestFit="1" customWidth="1"/>
    <col min="12" max="12" width="7.42578125" style="72" bestFit="1" customWidth="1"/>
    <col min="13" max="13" width="1.140625" style="72" customWidth="1"/>
    <col min="14" max="14" width="7.28515625" style="72" customWidth="1"/>
    <col min="15" max="16384" width="10.7109375" style="72"/>
  </cols>
  <sheetData>
    <row r="1" spans="2:27" ht="14" thickBot="1" x14ac:dyDescent="0.2"/>
    <row r="2" spans="2:27" s="186" customFormat="1" ht="68" customHeight="1" x14ac:dyDescent="0.2">
      <c r="B2" s="185" t="s">
        <v>193</v>
      </c>
      <c r="C2" s="172" t="s">
        <v>85</v>
      </c>
      <c r="D2" s="172" t="s">
        <v>2</v>
      </c>
      <c r="E2" s="172" t="s">
        <v>3</v>
      </c>
      <c r="F2" s="172" t="s">
        <v>4</v>
      </c>
      <c r="G2" s="172" t="s">
        <v>5</v>
      </c>
      <c r="H2" s="172" t="s">
        <v>6</v>
      </c>
      <c r="I2" s="172" t="s">
        <v>7</v>
      </c>
      <c r="J2" s="172" t="s">
        <v>195</v>
      </c>
      <c r="K2" s="172" t="s">
        <v>86</v>
      </c>
      <c r="L2" s="172" t="s">
        <v>78</v>
      </c>
      <c r="M2" s="173"/>
      <c r="N2" s="174" t="s">
        <v>196</v>
      </c>
      <c r="O2" s="149"/>
      <c r="P2" s="149"/>
      <c r="Q2" s="149"/>
      <c r="R2" s="149"/>
      <c r="S2" s="149"/>
      <c r="T2" s="149"/>
      <c r="U2" s="149"/>
      <c r="V2" s="149"/>
      <c r="W2" s="149"/>
      <c r="X2" s="149"/>
      <c r="Y2" s="149"/>
      <c r="Z2" s="149"/>
      <c r="AA2" s="149"/>
    </row>
    <row r="3" spans="2:27" x14ac:dyDescent="0.15">
      <c r="B3" s="175" t="s">
        <v>11</v>
      </c>
      <c r="C3" s="155"/>
      <c r="D3" s="10"/>
      <c r="E3" s="10"/>
      <c r="F3" s="10"/>
      <c r="G3" s="10"/>
      <c r="H3" s="139"/>
      <c r="I3" s="139"/>
      <c r="J3" s="139"/>
      <c r="K3" s="139"/>
      <c r="L3" s="139"/>
      <c r="M3" s="28"/>
      <c r="N3" s="176" t="s">
        <v>84</v>
      </c>
    </row>
    <row r="4" spans="2:27" x14ac:dyDescent="0.15">
      <c r="B4" s="177" t="s">
        <v>12</v>
      </c>
      <c r="C4" s="156"/>
      <c r="D4" s="14"/>
      <c r="E4" s="14"/>
      <c r="F4" s="14"/>
      <c r="G4" s="14"/>
      <c r="H4" s="140"/>
      <c r="I4" s="140"/>
      <c r="J4" s="140"/>
      <c r="K4" s="140"/>
      <c r="L4" s="140"/>
      <c r="M4" s="28"/>
      <c r="N4" s="178"/>
    </row>
    <row r="5" spans="2:27" x14ac:dyDescent="0.15">
      <c r="B5" s="179" t="s">
        <v>13</v>
      </c>
      <c r="C5" s="156">
        <v>0</v>
      </c>
      <c r="D5" s="14">
        <v>0</v>
      </c>
      <c r="E5" s="14">
        <v>0</v>
      </c>
      <c r="F5" s="14"/>
      <c r="G5" s="14">
        <v>0</v>
      </c>
      <c r="H5" s="140">
        <v>0</v>
      </c>
      <c r="I5" s="140">
        <f>ROUND(SUM(C5:H5),5)</f>
        <v>0</v>
      </c>
      <c r="J5" s="140">
        <v>0</v>
      </c>
      <c r="K5" s="140">
        <v>50000</v>
      </c>
      <c r="L5" s="140">
        <f>ROUND(SUM(I5:K5),5)</f>
        <v>50000</v>
      </c>
      <c r="M5" s="28"/>
      <c r="N5" s="178">
        <f>+'053123'!L8</f>
        <v>42847</v>
      </c>
    </row>
    <row r="6" spans="2:27" x14ac:dyDescent="0.15">
      <c r="B6" s="179" t="s">
        <v>14</v>
      </c>
      <c r="C6" s="156">
        <v>0</v>
      </c>
      <c r="D6" s="14">
        <v>25000</v>
      </c>
      <c r="E6" s="14">
        <v>0</v>
      </c>
      <c r="F6" s="14">
        <v>0</v>
      </c>
      <c r="G6" s="14">
        <v>0</v>
      </c>
      <c r="H6" s="140">
        <v>0</v>
      </c>
      <c r="I6" s="140">
        <f>ROUND(SUM(C6:H6),5)</f>
        <v>25000</v>
      </c>
      <c r="J6" s="140">
        <v>0</v>
      </c>
      <c r="K6" s="140">
        <v>200</v>
      </c>
      <c r="L6" s="140">
        <f t="shared" ref="L6:L8" si="0">ROUND(SUM(I6:K6),5)</f>
        <v>25200</v>
      </c>
      <c r="M6" s="28"/>
      <c r="N6" s="178">
        <f>+'053123'!L9</f>
        <v>200</v>
      </c>
    </row>
    <row r="7" spans="2:27" x14ac:dyDescent="0.15">
      <c r="B7" s="179" t="s">
        <v>15</v>
      </c>
      <c r="C7" s="156">
        <v>10000</v>
      </c>
      <c r="D7" s="14">
        <v>0</v>
      </c>
      <c r="E7" s="14">
        <v>0</v>
      </c>
      <c r="F7" s="14">
        <v>0</v>
      </c>
      <c r="G7" s="14">
        <v>0</v>
      </c>
      <c r="H7" s="140">
        <v>0</v>
      </c>
      <c r="I7" s="140">
        <f>ROUND(SUM(C7:H7),5)</f>
        <v>10000</v>
      </c>
      <c r="J7" s="140">
        <v>0</v>
      </c>
      <c r="K7" s="140">
        <v>11336</v>
      </c>
      <c r="L7" s="140">
        <f t="shared" si="0"/>
        <v>21336</v>
      </c>
      <c r="M7" s="28"/>
      <c r="N7" s="178">
        <f>+'053123'!L10</f>
        <v>11336</v>
      </c>
    </row>
    <row r="8" spans="2:27" x14ac:dyDescent="0.15">
      <c r="B8" s="179" t="s">
        <v>16</v>
      </c>
      <c r="C8" s="156">
        <v>0</v>
      </c>
      <c r="D8" s="14">
        <v>0</v>
      </c>
      <c r="E8" s="14">
        <v>0</v>
      </c>
      <c r="F8" s="14">
        <v>0</v>
      </c>
      <c r="G8" s="14">
        <v>0</v>
      </c>
      <c r="H8" s="140">
        <v>0</v>
      </c>
      <c r="I8" s="140">
        <f>ROUND(SUM(C8:H8),5)</f>
        <v>0</v>
      </c>
      <c r="J8" s="140">
        <v>0</v>
      </c>
      <c r="K8" s="140">
        <v>100</v>
      </c>
      <c r="L8" s="140">
        <f t="shared" si="0"/>
        <v>100</v>
      </c>
      <c r="M8" s="28"/>
      <c r="N8" s="216">
        <v>100</v>
      </c>
    </row>
    <row r="9" spans="2:27" x14ac:dyDescent="0.15">
      <c r="B9" s="180"/>
      <c r="C9" s="157">
        <f t="shared" ref="C9:H9" si="1">ROUND(SUM(C4:C8),5)</f>
        <v>10000</v>
      </c>
      <c r="D9" s="128">
        <f t="shared" si="1"/>
        <v>25000</v>
      </c>
      <c r="E9" s="128">
        <f t="shared" si="1"/>
        <v>0</v>
      </c>
      <c r="F9" s="128">
        <f t="shared" si="1"/>
        <v>0</v>
      </c>
      <c r="G9" s="128">
        <f t="shared" si="1"/>
        <v>0</v>
      </c>
      <c r="H9" s="148">
        <f t="shared" si="1"/>
        <v>0</v>
      </c>
      <c r="I9" s="148">
        <f>ROUND(SUM(C9:H9),5)</f>
        <v>35000</v>
      </c>
      <c r="J9" s="148">
        <f>ROUND(SUM(J4:J8),5)</f>
        <v>0</v>
      </c>
      <c r="K9" s="148">
        <f>ROUND(SUM(K4:K8),5)</f>
        <v>61636</v>
      </c>
      <c r="L9" s="148">
        <f>ROUND(SUM(L4:L8),5)</f>
        <v>96636</v>
      </c>
      <c r="M9" s="50"/>
      <c r="N9" s="217">
        <f>SUM(N5:N8)</f>
        <v>54483</v>
      </c>
    </row>
    <row r="10" spans="2:27" x14ac:dyDescent="0.15">
      <c r="B10" s="181" t="s">
        <v>17</v>
      </c>
      <c r="C10" s="156"/>
      <c r="D10" s="14"/>
      <c r="E10" s="14"/>
      <c r="F10" s="14"/>
      <c r="G10" s="14"/>
      <c r="H10" s="140"/>
      <c r="I10" s="140"/>
      <c r="J10" s="140"/>
      <c r="K10" s="140"/>
      <c r="L10" s="140"/>
      <c r="M10" s="28"/>
      <c r="N10" s="178"/>
    </row>
    <row r="11" spans="2:27" x14ac:dyDescent="0.15">
      <c r="B11" s="179" t="s">
        <v>20</v>
      </c>
      <c r="C11" s="156">
        <v>0</v>
      </c>
      <c r="D11" s="14">
        <f>+(20*75)+140+75+90</f>
        <v>1805</v>
      </c>
      <c r="E11" s="14">
        <v>0</v>
      </c>
      <c r="F11" s="14">
        <v>750</v>
      </c>
      <c r="G11" s="14">
        <v>0</v>
      </c>
      <c r="H11" s="140">
        <f>45630+(20*900)+(10*195)+(40*75)+(12*200)</f>
        <v>70980</v>
      </c>
      <c r="I11" s="140">
        <f>ROUND(SUM(C11:H11),5)</f>
        <v>73535</v>
      </c>
      <c r="J11" s="140">
        <v>0</v>
      </c>
      <c r="K11" s="140">
        <v>0</v>
      </c>
      <c r="L11" s="140">
        <f>ROUND(SUM(I11:K11),5)</f>
        <v>73535</v>
      </c>
      <c r="M11" s="28"/>
      <c r="N11" s="178">
        <f>+'053123'!L14</f>
        <v>46080</v>
      </c>
    </row>
    <row r="12" spans="2:27" x14ac:dyDescent="0.15">
      <c r="B12" s="179" t="s">
        <v>19</v>
      </c>
      <c r="C12" s="156">
        <v>0</v>
      </c>
      <c r="D12" s="14">
        <v>0</v>
      </c>
      <c r="E12" s="14">
        <v>35000</v>
      </c>
      <c r="F12" s="14">
        <v>0</v>
      </c>
      <c r="G12" s="14">
        <v>0</v>
      </c>
      <c r="H12" s="140">
        <v>0</v>
      </c>
      <c r="I12" s="140">
        <f>ROUND(SUM(C12:H12),5)</f>
        <v>35000</v>
      </c>
      <c r="J12" s="140">
        <v>0</v>
      </c>
      <c r="K12" s="140">
        <v>0</v>
      </c>
      <c r="L12" s="140">
        <f>ROUND(SUM(I12:K12),5)</f>
        <v>35000</v>
      </c>
      <c r="M12" s="28"/>
      <c r="N12" s="178">
        <f>+'053123'!L15</f>
        <v>34531</v>
      </c>
    </row>
    <row r="13" spans="2:27" x14ac:dyDescent="0.15">
      <c r="B13" s="179" t="s">
        <v>21</v>
      </c>
      <c r="C13" s="156" t="s">
        <v>84</v>
      </c>
      <c r="D13" s="14">
        <v>0</v>
      </c>
      <c r="E13" s="14">
        <v>0</v>
      </c>
      <c r="F13" s="14">
        <f>11500+750</f>
        <v>12250</v>
      </c>
      <c r="G13" s="14">
        <f>(9*425)+(10*425)+(5*150)</f>
        <v>8825</v>
      </c>
      <c r="H13" s="140">
        <v>0</v>
      </c>
      <c r="I13" s="140">
        <f t="shared" ref="I13:I16" si="2">ROUND(SUM(C13:H13),5)</f>
        <v>21075</v>
      </c>
      <c r="J13" s="140">
        <v>0</v>
      </c>
      <c r="K13" s="140">
        <v>0</v>
      </c>
      <c r="L13" s="140">
        <f t="shared" ref="L13:L15" si="3">ROUND(SUM(I13:K13),5)</f>
        <v>21075</v>
      </c>
      <c r="M13" s="28"/>
      <c r="N13" s="178">
        <f>+'053123'!L16</f>
        <v>8375</v>
      </c>
    </row>
    <row r="14" spans="2:27" x14ac:dyDescent="0.15">
      <c r="B14" s="179" t="s">
        <v>176</v>
      </c>
      <c r="C14" s="156">
        <v>900</v>
      </c>
      <c r="D14" s="14">
        <v>0</v>
      </c>
      <c r="E14" s="14">
        <v>0</v>
      </c>
      <c r="F14" s="14">
        <v>0</v>
      </c>
      <c r="G14" s="14">
        <v>0</v>
      </c>
      <c r="H14" s="140">
        <v>0</v>
      </c>
      <c r="I14" s="140">
        <f>ROUND(SUM(C14:H14),5)</f>
        <v>900</v>
      </c>
      <c r="J14" s="140">
        <v>0</v>
      </c>
      <c r="K14" s="140">
        <v>235</v>
      </c>
      <c r="L14" s="140">
        <f>ROUND(SUM(I14:K14),5)</f>
        <v>1135</v>
      </c>
      <c r="M14" s="28"/>
      <c r="N14" s="178">
        <f>+'053123'!L17</f>
        <v>235</v>
      </c>
    </row>
    <row r="15" spans="2:27" x14ac:dyDescent="0.15">
      <c r="B15" s="182" t="s">
        <v>175</v>
      </c>
      <c r="C15" s="158">
        <v>0</v>
      </c>
      <c r="D15" s="18">
        <v>0</v>
      </c>
      <c r="E15" s="18">
        <v>0</v>
      </c>
      <c r="F15" s="18">
        <v>0</v>
      </c>
      <c r="G15" s="18">
        <f>11400</f>
        <v>11400</v>
      </c>
      <c r="H15" s="144">
        <v>0</v>
      </c>
      <c r="I15" s="144">
        <v>15700</v>
      </c>
      <c r="J15" s="144">
        <v>0</v>
      </c>
      <c r="K15" s="144">
        <v>0</v>
      </c>
      <c r="L15" s="144">
        <f t="shared" si="3"/>
        <v>15700</v>
      </c>
      <c r="M15" s="28"/>
      <c r="N15" s="218">
        <v>11400</v>
      </c>
    </row>
    <row r="16" spans="2:27" x14ac:dyDescent="0.15">
      <c r="B16" s="183" t="s">
        <v>80</v>
      </c>
      <c r="C16" s="156">
        <f t="shared" ref="C16:H16" si="4">ROUND(SUM(C10:C15),5)</f>
        <v>900</v>
      </c>
      <c r="D16" s="14">
        <f t="shared" si="4"/>
        <v>1805</v>
      </c>
      <c r="E16" s="14">
        <f t="shared" si="4"/>
        <v>35000</v>
      </c>
      <c r="F16" s="14">
        <f t="shared" si="4"/>
        <v>13000</v>
      </c>
      <c r="G16" s="14">
        <f t="shared" si="4"/>
        <v>20225</v>
      </c>
      <c r="H16" s="140">
        <f t="shared" si="4"/>
        <v>70980</v>
      </c>
      <c r="I16" s="140">
        <f t="shared" si="2"/>
        <v>141910</v>
      </c>
      <c r="J16" s="140">
        <f>ROUND(SUM(J10:J15),5)</f>
        <v>0</v>
      </c>
      <c r="K16" s="140">
        <f>ROUND(SUM(K10:K15),5)</f>
        <v>235</v>
      </c>
      <c r="L16" s="140">
        <f>ROUND(SUM(L10:L15),5)</f>
        <v>146445</v>
      </c>
      <c r="M16" s="28"/>
      <c r="N16" s="184">
        <f>ROUND(SUM(N11:N15),5)</f>
        <v>100621</v>
      </c>
    </row>
    <row r="17" spans="2:16" x14ac:dyDescent="0.15">
      <c r="B17" s="181" t="s">
        <v>23</v>
      </c>
      <c r="C17" s="159"/>
      <c r="D17" s="131"/>
      <c r="E17" s="131"/>
      <c r="F17" s="131"/>
      <c r="G17" s="131"/>
      <c r="H17" s="142"/>
      <c r="I17" s="142"/>
      <c r="J17" s="142"/>
      <c r="K17" s="142"/>
      <c r="L17" s="142"/>
      <c r="M17" s="28"/>
      <c r="N17" s="178"/>
    </row>
    <row r="18" spans="2:16" x14ac:dyDescent="0.15">
      <c r="B18" s="179" t="s">
        <v>24</v>
      </c>
      <c r="C18" s="156">
        <v>0</v>
      </c>
      <c r="D18" s="14">
        <v>0</v>
      </c>
      <c r="E18" s="14">
        <v>0</v>
      </c>
      <c r="F18" s="14">
        <v>0</v>
      </c>
      <c r="G18" s="14">
        <v>0</v>
      </c>
      <c r="H18" s="140">
        <v>0</v>
      </c>
      <c r="I18" s="140">
        <f>ROUND(SUM(C18:H18),5)</f>
        <v>0</v>
      </c>
      <c r="J18" s="140">
        <v>686</v>
      </c>
      <c r="K18" s="140">
        <v>0</v>
      </c>
      <c r="L18" s="140">
        <f t="shared" ref="L18" si="5">ROUND(SUM(I18:K18),5)</f>
        <v>686</v>
      </c>
      <c r="M18" s="28"/>
      <c r="N18" s="178">
        <f>+'053123'!L20</f>
        <v>0</v>
      </c>
    </row>
    <row r="19" spans="2:16" ht="14" thickBot="1" x14ac:dyDescent="0.2">
      <c r="B19" s="194" t="s">
        <v>81</v>
      </c>
      <c r="C19" s="158">
        <f t="shared" ref="C19:H19" si="6">ROUND(SUM(C17:C18),5)</f>
        <v>0</v>
      </c>
      <c r="D19" s="18">
        <f t="shared" si="6"/>
        <v>0</v>
      </c>
      <c r="E19" s="18">
        <f t="shared" si="6"/>
        <v>0</v>
      </c>
      <c r="F19" s="18">
        <f t="shared" si="6"/>
        <v>0</v>
      </c>
      <c r="G19" s="18">
        <f t="shared" si="6"/>
        <v>0</v>
      </c>
      <c r="H19" s="144">
        <f t="shared" si="6"/>
        <v>0</v>
      </c>
      <c r="I19" s="144">
        <f>ROUND(SUM(C19:H19),5)</f>
        <v>0</v>
      </c>
      <c r="J19" s="144">
        <f>ROUND(SUM(J17:J18),5)</f>
        <v>686</v>
      </c>
      <c r="K19" s="144">
        <f>ROUND(SUM(K17:K18),5)</f>
        <v>0</v>
      </c>
      <c r="L19" s="144">
        <f>SUM(C19:K19)</f>
        <v>686</v>
      </c>
      <c r="M19" s="28"/>
      <c r="N19" s="184">
        <v>686</v>
      </c>
    </row>
    <row r="20" spans="2:16" ht="14" thickBot="1" x14ac:dyDescent="0.2">
      <c r="B20" s="205" t="s">
        <v>25</v>
      </c>
      <c r="C20" s="161">
        <f t="shared" ref="C20:L20" si="7">+C9+C16+C19</f>
        <v>10900</v>
      </c>
      <c r="D20" s="21">
        <f t="shared" si="7"/>
        <v>26805</v>
      </c>
      <c r="E20" s="21">
        <f t="shared" si="7"/>
        <v>35000</v>
      </c>
      <c r="F20" s="21">
        <f t="shared" si="7"/>
        <v>13000</v>
      </c>
      <c r="G20" s="21">
        <f t="shared" si="7"/>
        <v>20225</v>
      </c>
      <c r="H20" s="146">
        <f t="shared" si="7"/>
        <v>70980</v>
      </c>
      <c r="I20" s="146">
        <f t="shared" si="7"/>
        <v>176910</v>
      </c>
      <c r="J20" s="146">
        <f t="shared" si="7"/>
        <v>686</v>
      </c>
      <c r="K20" s="146">
        <f t="shared" si="7"/>
        <v>61871</v>
      </c>
      <c r="L20" s="146">
        <f t="shared" si="7"/>
        <v>243767</v>
      </c>
      <c r="M20" s="28"/>
      <c r="N20" s="146">
        <f>+N9+N16+N19</f>
        <v>155790</v>
      </c>
      <c r="P20" s="12" t="s">
        <v>84</v>
      </c>
    </row>
    <row r="21" spans="2:16" ht="15" thickTop="1" thickBot="1" x14ac:dyDescent="0.2">
      <c r="B21" s="198"/>
      <c r="C21" s="199"/>
      <c r="D21" s="199"/>
      <c r="E21" s="199"/>
      <c r="F21" s="199"/>
      <c r="G21" s="199"/>
      <c r="H21" s="199"/>
      <c r="I21" s="199"/>
      <c r="J21" s="199"/>
      <c r="K21" s="199"/>
      <c r="L21" s="199"/>
      <c r="M21" s="199"/>
      <c r="N21" s="200"/>
    </row>
  </sheetData>
  <printOptions horizontalCentered="1" verticalCentered="1"/>
  <pageMargins left="0.25" right="0.25" top="0.75" bottom="0.75" header="0.3" footer="0.3"/>
  <pageSetup orientation="landscape" r:id="rId1"/>
  <headerFooter>
    <oddHeader>&amp;A</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E7171-69EB-FC42-A52F-38E446921133}">
  <dimension ref="B1:AA26"/>
  <sheetViews>
    <sheetView zoomScaleNormal="174" workbookViewId="0">
      <pane ySplit="2" topLeftCell="A3" activePane="bottomLeft" state="frozen"/>
      <selection pane="bottomLeft" activeCell="B30" sqref="B29:B30"/>
    </sheetView>
  </sheetViews>
  <sheetFormatPr baseColWidth="10" defaultColWidth="11.5703125" defaultRowHeight="16" x14ac:dyDescent="0.2"/>
  <cols>
    <col min="1" max="1" width="4.28515625" customWidth="1"/>
    <col min="2" max="2" width="23.85546875" customWidth="1"/>
    <col min="3" max="3" width="7.42578125" customWidth="1"/>
    <col min="4" max="4" width="6.7109375" customWidth="1"/>
    <col min="5" max="5" width="6.28515625" customWidth="1"/>
    <col min="6" max="6" width="3.7109375" customWidth="1"/>
    <col min="7" max="7" width="4.42578125" customWidth="1"/>
    <col min="8" max="8" width="5.7109375" customWidth="1"/>
    <col min="9" max="9" width="7.7109375" customWidth="1"/>
    <col min="10" max="10" width="6.5703125" customWidth="1"/>
    <col min="11" max="11" width="6.5703125" bestFit="1" customWidth="1"/>
    <col min="12" max="12" width="7.140625" customWidth="1"/>
    <col min="13" max="13" width="1.28515625" customWidth="1"/>
    <col min="14" max="14" width="7.7109375" customWidth="1"/>
  </cols>
  <sheetData>
    <row r="1" spans="2:27" ht="17" thickBot="1" x14ac:dyDescent="0.25"/>
    <row r="2" spans="2:27" s="150" customFormat="1" ht="67" customHeight="1" x14ac:dyDescent="0.2">
      <c r="B2" s="189" t="s">
        <v>188</v>
      </c>
      <c r="C2" s="172" t="s">
        <v>85</v>
      </c>
      <c r="D2" s="172" t="s">
        <v>2</v>
      </c>
      <c r="E2" s="172" t="s">
        <v>3</v>
      </c>
      <c r="F2" s="172" t="s">
        <v>4</v>
      </c>
      <c r="G2" s="172" t="s">
        <v>5</v>
      </c>
      <c r="H2" s="172" t="s">
        <v>6</v>
      </c>
      <c r="I2" s="172" t="s">
        <v>7</v>
      </c>
      <c r="J2" s="172" t="s">
        <v>195</v>
      </c>
      <c r="K2" s="172" t="s">
        <v>86</v>
      </c>
      <c r="L2" s="172" t="s">
        <v>78</v>
      </c>
      <c r="M2" s="173"/>
      <c r="N2" s="174" t="s">
        <v>194</v>
      </c>
      <c r="O2" s="149"/>
      <c r="P2" s="149"/>
      <c r="Q2" s="149"/>
      <c r="R2" s="149"/>
      <c r="S2" s="149"/>
      <c r="T2" s="149"/>
      <c r="U2" s="149"/>
      <c r="V2" s="149"/>
      <c r="W2" s="149"/>
      <c r="X2" s="149"/>
      <c r="Y2" s="149"/>
      <c r="Z2" s="149"/>
      <c r="AA2" s="149"/>
    </row>
    <row r="3" spans="2:27" s="150" customFormat="1" ht="13" x14ac:dyDescent="0.15">
      <c r="B3" s="175" t="s">
        <v>26</v>
      </c>
      <c r="C3" s="130"/>
      <c r="D3" s="155"/>
      <c r="E3" s="10"/>
      <c r="F3" s="10"/>
      <c r="G3" s="10"/>
      <c r="H3" s="10"/>
      <c r="I3" s="139"/>
      <c r="J3" s="139"/>
      <c r="K3" s="139"/>
      <c r="L3" s="139"/>
      <c r="M3" s="139"/>
      <c r="N3" s="37"/>
      <c r="O3" s="208"/>
      <c r="P3" s="149"/>
      <c r="Q3" s="149"/>
      <c r="R3" s="149"/>
      <c r="S3" s="149"/>
      <c r="T3" s="149"/>
      <c r="U3" s="149"/>
      <c r="V3" s="149"/>
      <c r="W3" s="149"/>
      <c r="X3" s="149"/>
      <c r="Y3" s="149"/>
      <c r="Z3" s="149"/>
      <c r="AA3" s="149"/>
    </row>
    <row r="4" spans="2:27" s="150" customFormat="1" ht="13" x14ac:dyDescent="0.15">
      <c r="B4" s="177" t="s">
        <v>27</v>
      </c>
      <c r="C4" s="127"/>
      <c r="D4" s="156"/>
      <c r="E4" s="14"/>
      <c r="F4" s="14"/>
      <c r="G4" s="14"/>
      <c r="H4" s="14"/>
      <c r="I4" s="140"/>
      <c r="J4" s="140"/>
      <c r="K4" s="140"/>
      <c r="L4" s="140"/>
      <c r="M4" s="140"/>
      <c r="N4" s="178"/>
      <c r="P4" s="149"/>
      <c r="Q4" s="149"/>
      <c r="R4" s="149"/>
      <c r="S4" s="149"/>
      <c r="T4" s="149"/>
      <c r="U4" s="149"/>
      <c r="V4" s="149"/>
      <c r="W4" s="149"/>
      <c r="X4" s="149"/>
      <c r="Y4" s="149"/>
      <c r="Z4" s="149"/>
      <c r="AA4" s="149"/>
    </row>
    <row r="5" spans="2:27" s="150" customFormat="1" ht="19" customHeight="1" x14ac:dyDescent="0.15">
      <c r="B5" s="248" t="s">
        <v>185</v>
      </c>
      <c r="C5" s="245"/>
      <c r="D5" s="156">
        <v>36350</v>
      </c>
      <c r="E5" s="14">
        <v>0</v>
      </c>
      <c r="F5" s="14">
        <v>0</v>
      </c>
      <c r="G5" s="14">
        <v>0</v>
      </c>
      <c r="H5" s="14">
        <v>0</v>
      </c>
      <c r="I5" s="140">
        <f>+D5</f>
        <v>36350</v>
      </c>
      <c r="J5" s="140">
        <v>16358</v>
      </c>
      <c r="K5" s="140">
        <v>19993</v>
      </c>
      <c r="L5" s="140">
        <f>+K5+J5+I5</f>
        <v>72701</v>
      </c>
      <c r="M5" s="140">
        <f t="shared" ref="M5:M10" si="0">ROUND(SUM(J5:L5),5)</f>
        <v>109052</v>
      </c>
      <c r="N5" s="178">
        <v>72701</v>
      </c>
      <c r="P5" s="149" t="s">
        <v>84</v>
      </c>
      <c r="Q5" s="149"/>
      <c r="R5" s="149"/>
      <c r="S5" s="149"/>
      <c r="T5" s="149"/>
      <c r="U5" s="149"/>
      <c r="V5" s="149"/>
      <c r="W5" s="149"/>
      <c r="X5" s="149"/>
      <c r="Y5" s="149"/>
      <c r="Z5" s="149"/>
      <c r="AA5" s="149"/>
    </row>
    <row r="6" spans="2:27" s="150" customFormat="1" ht="13" x14ac:dyDescent="0.15">
      <c r="B6" s="179" t="s">
        <v>29</v>
      </c>
      <c r="C6" s="127"/>
      <c r="D6" s="156">
        <v>0</v>
      </c>
      <c r="E6" s="14">
        <v>0</v>
      </c>
      <c r="F6" s="14">
        <v>0</v>
      </c>
      <c r="G6" s="14">
        <v>0</v>
      </c>
      <c r="H6" s="14">
        <v>0</v>
      </c>
      <c r="I6" s="140">
        <v>0</v>
      </c>
      <c r="J6" s="140">
        <f t="shared" ref="J6:J10" si="1">ROUND(SUM(D6:I6),5)</f>
        <v>0</v>
      </c>
      <c r="K6" s="140">
        <v>26</v>
      </c>
      <c r="L6" s="140">
        <v>26</v>
      </c>
      <c r="M6" s="140">
        <f t="shared" si="0"/>
        <v>52</v>
      </c>
      <c r="N6" s="178">
        <v>26</v>
      </c>
      <c r="P6" s="149">
        <v>26</v>
      </c>
      <c r="Q6" s="149"/>
      <c r="R6" s="149"/>
      <c r="S6" s="149"/>
      <c r="T6" s="149"/>
      <c r="U6" s="149"/>
      <c r="V6" s="149"/>
      <c r="W6" s="149"/>
      <c r="X6" s="149"/>
      <c r="Y6" s="149"/>
      <c r="Z6" s="149"/>
      <c r="AA6" s="149"/>
    </row>
    <row r="7" spans="2:27" s="150" customFormat="1" x14ac:dyDescent="0.2">
      <c r="B7" s="179" t="s">
        <v>30</v>
      </c>
      <c r="C7" s="127"/>
      <c r="D7" s="156">
        <v>2782</v>
      </c>
      <c r="E7" s="14">
        <v>0</v>
      </c>
      <c r="F7" s="14">
        <v>0</v>
      </c>
      <c r="G7" s="14">
        <v>0</v>
      </c>
      <c r="H7" s="14">
        <v>0</v>
      </c>
      <c r="I7" s="140">
        <f>+D7</f>
        <v>2782</v>
      </c>
      <c r="J7" s="140">
        <v>1210</v>
      </c>
      <c r="K7" s="140">
        <v>1529</v>
      </c>
      <c r="L7" s="140">
        <f>+K7+J7+I7</f>
        <v>5521</v>
      </c>
      <c r="M7" s="140">
        <f t="shared" si="0"/>
        <v>8260</v>
      </c>
      <c r="N7" s="178">
        <v>5521</v>
      </c>
      <c r="O7"/>
      <c r="P7" s="149" t="s">
        <v>84</v>
      </c>
      <c r="Q7" s="149"/>
      <c r="R7" s="149"/>
      <c r="S7" s="149"/>
      <c r="T7" s="149"/>
      <c r="U7" s="149"/>
      <c r="V7" s="149"/>
      <c r="W7" s="149"/>
      <c r="X7" s="149"/>
      <c r="Y7" s="149"/>
      <c r="Z7" s="149"/>
      <c r="AA7" s="149"/>
    </row>
    <row r="8" spans="2:27" s="150" customFormat="1" x14ac:dyDescent="0.15">
      <c r="B8" s="179" t="s">
        <v>31</v>
      </c>
      <c r="C8" s="127"/>
      <c r="D8" s="156">
        <v>10</v>
      </c>
      <c r="E8" s="14">
        <v>0</v>
      </c>
      <c r="F8" s="14">
        <v>0</v>
      </c>
      <c r="G8" s="14">
        <v>0</v>
      </c>
      <c r="H8" s="14">
        <v>0</v>
      </c>
      <c r="I8" s="140">
        <v>0</v>
      </c>
      <c r="J8" s="140">
        <f t="shared" si="1"/>
        <v>10</v>
      </c>
      <c r="K8" s="140">
        <v>0</v>
      </c>
      <c r="L8" s="140">
        <v>10</v>
      </c>
      <c r="M8" s="140">
        <f t="shared" si="0"/>
        <v>20</v>
      </c>
      <c r="N8" s="178">
        <v>10</v>
      </c>
      <c r="P8" s="149" t="s">
        <v>84</v>
      </c>
      <c r="Q8" s="149"/>
      <c r="R8" s="149"/>
      <c r="S8" s="149"/>
      <c r="T8" s="149"/>
      <c r="U8" s="149"/>
      <c r="V8" s="149"/>
      <c r="W8" s="149"/>
      <c r="X8" s="149"/>
      <c r="Y8" s="149"/>
      <c r="Z8" s="149"/>
      <c r="AA8" s="149"/>
    </row>
    <row r="9" spans="2:27" s="150" customFormat="1" ht="17" customHeight="1" thickBot="1" x14ac:dyDescent="0.2">
      <c r="B9" s="179" t="s">
        <v>32</v>
      </c>
      <c r="C9" s="127"/>
      <c r="D9" s="158">
        <v>0</v>
      </c>
      <c r="E9" s="18">
        <v>0</v>
      </c>
      <c r="F9" s="18">
        <v>0</v>
      </c>
      <c r="G9" s="18">
        <v>0</v>
      </c>
      <c r="H9" s="18">
        <v>0</v>
      </c>
      <c r="I9" s="144">
        <v>0</v>
      </c>
      <c r="J9" s="144">
        <f t="shared" si="1"/>
        <v>0</v>
      </c>
      <c r="K9" s="144">
        <v>551</v>
      </c>
      <c r="L9" s="144">
        <v>551</v>
      </c>
      <c r="M9" s="144">
        <f t="shared" si="0"/>
        <v>1102</v>
      </c>
      <c r="N9" s="178">
        <v>551</v>
      </c>
      <c r="P9" s="149" t="s">
        <v>84</v>
      </c>
      <c r="Q9" s="149"/>
      <c r="R9" s="149"/>
      <c r="S9" s="149"/>
      <c r="T9" s="149"/>
      <c r="U9" s="149"/>
      <c r="V9" s="149"/>
      <c r="W9" s="149"/>
      <c r="X9" s="149"/>
      <c r="Y9" s="149"/>
      <c r="Z9" s="149"/>
      <c r="AA9" s="149"/>
    </row>
    <row r="10" spans="2:27" s="150" customFormat="1" ht="14" thickBot="1" x14ac:dyDescent="0.2">
      <c r="B10" s="180"/>
      <c r="C10" s="17" t="s">
        <v>33</v>
      </c>
      <c r="D10" s="160">
        <f t="shared" ref="D10:I10" si="2">ROUND(SUM(D4:D9),5)</f>
        <v>39142</v>
      </c>
      <c r="E10" s="19">
        <f t="shared" si="2"/>
        <v>0</v>
      </c>
      <c r="F10" s="19">
        <f t="shared" si="2"/>
        <v>0</v>
      </c>
      <c r="G10" s="19">
        <f t="shared" si="2"/>
        <v>0</v>
      </c>
      <c r="H10" s="19">
        <f t="shared" si="2"/>
        <v>0</v>
      </c>
      <c r="I10" s="145">
        <f t="shared" si="2"/>
        <v>39132</v>
      </c>
      <c r="J10" s="145">
        <f t="shared" si="1"/>
        <v>78274</v>
      </c>
      <c r="K10" s="145">
        <f>ROUND(SUM(K4:K9),5)</f>
        <v>22099</v>
      </c>
      <c r="L10" s="219">
        <f>ROUND(SUM(L4:L9),5)</f>
        <v>78809</v>
      </c>
      <c r="M10" s="220">
        <f t="shared" si="0"/>
        <v>179182</v>
      </c>
      <c r="N10" s="221">
        <f>ROUND(SUM(N4:N9),5)</f>
        <v>78809</v>
      </c>
      <c r="P10" s="149"/>
      <c r="Q10" s="149"/>
      <c r="R10" s="149"/>
      <c r="S10" s="149"/>
      <c r="T10" s="149"/>
      <c r="U10" s="149"/>
      <c r="V10" s="149"/>
      <c r="W10" s="149"/>
      <c r="X10" s="149"/>
      <c r="Y10" s="149"/>
      <c r="Z10" s="149"/>
      <c r="AA10" s="149"/>
    </row>
    <row r="11" spans="2:27" x14ac:dyDescent="0.2">
      <c r="B11" s="190" t="s">
        <v>34</v>
      </c>
      <c r="C11" s="164"/>
      <c r="D11" s="165"/>
      <c r="E11" s="165"/>
      <c r="F11" s="165"/>
      <c r="G11" s="165"/>
      <c r="H11" s="166"/>
      <c r="I11" s="166"/>
      <c r="J11" s="166"/>
      <c r="K11" s="166"/>
      <c r="L11" s="166"/>
      <c r="M11" s="141"/>
      <c r="N11" s="191"/>
    </row>
    <row r="12" spans="2:27" x14ac:dyDescent="0.2">
      <c r="B12" s="179" t="s">
        <v>35</v>
      </c>
      <c r="C12" s="159">
        <v>0</v>
      </c>
      <c r="D12" s="131">
        <v>0</v>
      </c>
      <c r="E12" s="131">
        <v>6000</v>
      </c>
      <c r="F12" s="131">
        <v>0</v>
      </c>
      <c r="G12" s="131">
        <v>0</v>
      </c>
      <c r="H12" s="142">
        <v>0</v>
      </c>
      <c r="I12" s="142">
        <f t="shared" ref="I12:I25" si="3">ROUND(SUM(C12:H12),5)</f>
        <v>6000</v>
      </c>
      <c r="J12" s="142">
        <v>0</v>
      </c>
      <c r="K12" s="142">
        <v>0</v>
      </c>
      <c r="L12" s="142">
        <f t="shared" ref="L12:L25" si="4">ROUND(SUM(I12:K12),5)</f>
        <v>6000</v>
      </c>
      <c r="M12" s="28"/>
      <c r="N12" s="192">
        <f>+L12</f>
        <v>6000</v>
      </c>
    </row>
    <row r="13" spans="2:27" x14ac:dyDescent="0.2">
      <c r="B13" s="179" t="s">
        <v>36</v>
      </c>
      <c r="C13" s="156">
        <v>0</v>
      </c>
      <c r="D13" s="14">
        <v>0</v>
      </c>
      <c r="E13" s="14">
        <v>1500</v>
      </c>
      <c r="F13" s="14">
        <v>0</v>
      </c>
      <c r="G13" s="14">
        <v>0</v>
      </c>
      <c r="H13" s="140">
        <v>0</v>
      </c>
      <c r="I13" s="140">
        <f t="shared" si="3"/>
        <v>1500</v>
      </c>
      <c r="J13" s="140">
        <v>0</v>
      </c>
      <c r="K13" s="140">
        <v>0</v>
      </c>
      <c r="L13" s="140">
        <f t="shared" si="4"/>
        <v>1500</v>
      </c>
      <c r="M13" s="28"/>
      <c r="N13" s="178">
        <v>750</v>
      </c>
    </row>
    <row r="14" spans="2:27" x14ac:dyDescent="0.2">
      <c r="B14" s="193" t="s">
        <v>186</v>
      </c>
      <c r="C14" s="156">
        <f>630+150</f>
        <v>780</v>
      </c>
      <c r="D14" s="14">
        <v>0</v>
      </c>
      <c r="E14" s="14">
        <v>25</v>
      </c>
      <c r="F14" s="14">
        <v>0</v>
      </c>
      <c r="G14" s="14">
        <v>0</v>
      </c>
      <c r="H14" s="140">
        <v>0</v>
      </c>
      <c r="I14" s="140">
        <f t="shared" si="3"/>
        <v>805</v>
      </c>
      <c r="J14" s="140">
        <v>0</v>
      </c>
      <c r="K14" s="140">
        <v>0</v>
      </c>
      <c r="L14" s="140">
        <f t="shared" si="4"/>
        <v>805</v>
      </c>
      <c r="M14" s="28"/>
      <c r="N14" s="178">
        <v>655</v>
      </c>
    </row>
    <row r="15" spans="2:27" x14ac:dyDescent="0.2">
      <c r="B15" s="193" t="s">
        <v>187</v>
      </c>
      <c r="C15" s="156" t="s">
        <v>84</v>
      </c>
      <c r="D15" s="14">
        <v>0</v>
      </c>
      <c r="E15" s="14">
        <v>5400</v>
      </c>
      <c r="F15" s="14">
        <v>0</v>
      </c>
      <c r="G15" s="14">
        <v>0</v>
      </c>
      <c r="H15" s="140">
        <v>5250</v>
      </c>
      <c r="I15" s="140">
        <f t="shared" si="3"/>
        <v>10650</v>
      </c>
      <c r="J15" s="140">
        <v>0</v>
      </c>
      <c r="K15" s="140">
        <v>2000</v>
      </c>
      <c r="L15" s="140">
        <f t="shared" si="4"/>
        <v>12650</v>
      </c>
      <c r="M15" s="28"/>
      <c r="N15" s="178">
        <v>4066</v>
      </c>
    </row>
    <row r="16" spans="2:27" x14ac:dyDescent="0.2">
      <c r="B16" s="179" t="s">
        <v>190</v>
      </c>
      <c r="C16" s="156">
        <v>8072</v>
      </c>
      <c r="D16" s="14">
        <v>0</v>
      </c>
      <c r="E16" s="14">
        <v>0</v>
      </c>
      <c r="F16" s="14">
        <v>0</v>
      </c>
      <c r="G16" s="14">
        <v>0</v>
      </c>
      <c r="H16" s="140">
        <v>0</v>
      </c>
      <c r="I16" s="140">
        <f t="shared" si="3"/>
        <v>8072</v>
      </c>
      <c r="J16" s="140">
        <v>0</v>
      </c>
      <c r="K16" s="140">
        <v>0</v>
      </c>
      <c r="L16" s="140">
        <f t="shared" si="4"/>
        <v>8072</v>
      </c>
      <c r="M16" s="28"/>
      <c r="N16" s="178">
        <v>8072</v>
      </c>
    </row>
    <row r="17" spans="2:14" x14ac:dyDescent="0.2">
      <c r="B17" s="179" t="s">
        <v>191</v>
      </c>
      <c r="C17" s="156">
        <v>1413</v>
      </c>
      <c r="D17" s="14">
        <v>135</v>
      </c>
      <c r="E17" s="14">
        <v>1379</v>
      </c>
      <c r="F17" s="14">
        <v>0</v>
      </c>
      <c r="G17" s="14">
        <v>0</v>
      </c>
      <c r="H17" s="140">
        <v>0</v>
      </c>
      <c r="I17" s="140">
        <f t="shared" si="3"/>
        <v>2927</v>
      </c>
      <c r="J17" s="140">
        <v>0</v>
      </c>
      <c r="K17" s="140">
        <v>216</v>
      </c>
      <c r="L17" s="140">
        <f t="shared" si="4"/>
        <v>3143</v>
      </c>
      <c r="M17" s="28"/>
      <c r="N17" s="178">
        <v>3143</v>
      </c>
    </row>
    <row r="18" spans="2:14" x14ac:dyDescent="0.2">
      <c r="B18" s="179" t="s">
        <v>192</v>
      </c>
      <c r="C18" s="156">
        <v>6011</v>
      </c>
      <c r="D18" s="14">
        <v>0</v>
      </c>
      <c r="E18" s="14">
        <v>0</v>
      </c>
      <c r="F18" s="14">
        <v>0</v>
      </c>
      <c r="G18" s="14">
        <v>0</v>
      </c>
      <c r="H18" s="140">
        <v>0</v>
      </c>
      <c r="I18" s="140">
        <f t="shared" si="3"/>
        <v>6011</v>
      </c>
      <c r="J18" s="140">
        <v>0</v>
      </c>
      <c r="K18" s="140">
        <v>0</v>
      </c>
      <c r="L18" s="140">
        <f t="shared" si="4"/>
        <v>6011</v>
      </c>
      <c r="M18" s="28"/>
      <c r="N18" s="236">
        <v>6011</v>
      </c>
    </row>
    <row r="19" spans="2:14" x14ac:dyDescent="0.2">
      <c r="B19" s="179" t="s">
        <v>42</v>
      </c>
      <c r="C19" s="156">
        <v>10</v>
      </c>
      <c r="D19" s="14">
        <v>0</v>
      </c>
      <c r="E19" s="14">
        <v>0</v>
      </c>
      <c r="F19" s="14">
        <v>0</v>
      </c>
      <c r="G19" s="14">
        <v>0</v>
      </c>
      <c r="H19" s="140">
        <v>0</v>
      </c>
      <c r="I19" s="140">
        <f t="shared" si="3"/>
        <v>10</v>
      </c>
      <c r="J19" s="140">
        <v>0</v>
      </c>
      <c r="K19" s="140">
        <v>0</v>
      </c>
      <c r="L19" s="140">
        <f t="shared" si="4"/>
        <v>10</v>
      </c>
      <c r="M19" s="28"/>
      <c r="N19" s="237">
        <v>10</v>
      </c>
    </row>
    <row r="20" spans="2:14" x14ac:dyDescent="0.2">
      <c r="B20" s="179" t="s">
        <v>43</v>
      </c>
      <c r="C20" s="156">
        <v>11484</v>
      </c>
      <c r="D20" s="14">
        <v>0</v>
      </c>
      <c r="E20" s="14">
        <v>0</v>
      </c>
      <c r="F20" s="14">
        <v>0</v>
      </c>
      <c r="G20" s="14">
        <v>0</v>
      </c>
      <c r="H20" s="140">
        <v>0</v>
      </c>
      <c r="I20" s="140">
        <f t="shared" si="3"/>
        <v>11484</v>
      </c>
      <c r="J20" s="140">
        <v>0</v>
      </c>
      <c r="K20" s="140">
        <v>0</v>
      </c>
      <c r="L20" s="140">
        <f t="shared" si="4"/>
        <v>11484</v>
      </c>
      <c r="M20" s="28"/>
      <c r="N20" s="237">
        <v>11484</v>
      </c>
    </row>
    <row r="21" spans="2:14" x14ac:dyDescent="0.2">
      <c r="B21" s="179" t="s">
        <v>44</v>
      </c>
      <c r="C21" s="157">
        <v>29655</v>
      </c>
      <c r="D21" s="14">
        <v>0</v>
      </c>
      <c r="E21" s="14" t="s">
        <v>84</v>
      </c>
      <c r="F21" s="14" t="s">
        <v>84</v>
      </c>
      <c r="G21" s="14">
        <v>0</v>
      </c>
      <c r="H21" s="140">
        <v>0</v>
      </c>
      <c r="I21" s="140">
        <f t="shared" si="3"/>
        <v>29655</v>
      </c>
      <c r="J21" s="140">
        <v>0</v>
      </c>
      <c r="K21" s="140">
        <v>0</v>
      </c>
      <c r="L21" s="140">
        <f t="shared" si="4"/>
        <v>29655</v>
      </c>
      <c r="M21" s="28"/>
      <c r="N21" s="237">
        <v>3810</v>
      </c>
    </row>
    <row r="22" spans="2:14" x14ac:dyDescent="0.2">
      <c r="B22" s="179" t="s">
        <v>45</v>
      </c>
      <c r="C22" s="156">
        <v>502</v>
      </c>
      <c r="D22" s="14">
        <v>0</v>
      </c>
      <c r="E22" s="14">
        <v>274</v>
      </c>
      <c r="F22" s="14">
        <v>0</v>
      </c>
      <c r="G22" s="14">
        <v>0</v>
      </c>
      <c r="H22" s="140">
        <v>0</v>
      </c>
      <c r="I22" s="140">
        <f t="shared" si="3"/>
        <v>776</v>
      </c>
      <c r="J22" s="140">
        <v>0</v>
      </c>
      <c r="K22" s="140">
        <v>0</v>
      </c>
      <c r="L22" s="140">
        <f t="shared" si="4"/>
        <v>776</v>
      </c>
      <c r="M22" s="28"/>
      <c r="N22" s="237">
        <v>776</v>
      </c>
    </row>
    <row r="23" spans="2:14" x14ac:dyDescent="0.2">
      <c r="B23" s="179" t="s">
        <v>46</v>
      </c>
      <c r="C23" s="156">
        <f>1294+28691</f>
        <v>29985</v>
      </c>
      <c r="D23" s="14">
        <v>0</v>
      </c>
      <c r="E23" s="14" t="s">
        <v>84</v>
      </c>
      <c r="F23" s="14">
        <v>0</v>
      </c>
      <c r="G23" s="14">
        <v>0</v>
      </c>
      <c r="H23" s="140">
        <v>0</v>
      </c>
      <c r="I23" s="140">
        <f t="shared" si="3"/>
        <v>29985</v>
      </c>
      <c r="J23" s="140">
        <v>0</v>
      </c>
      <c r="K23" s="140">
        <v>0</v>
      </c>
      <c r="L23" s="140">
        <f t="shared" si="4"/>
        <v>29985</v>
      </c>
      <c r="M23" s="28"/>
      <c r="N23" s="237">
        <v>1294</v>
      </c>
    </row>
    <row r="24" spans="2:14" ht="17" thickBot="1" x14ac:dyDescent="0.25">
      <c r="B24" s="179" t="s">
        <v>47</v>
      </c>
      <c r="C24" s="158">
        <v>216</v>
      </c>
      <c r="D24" s="18">
        <v>0</v>
      </c>
      <c r="E24" s="18">
        <v>0</v>
      </c>
      <c r="F24" s="18">
        <v>0</v>
      </c>
      <c r="G24" s="18">
        <v>0</v>
      </c>
      <c r="H24" s="144">
        <v>0</v>
      </c>
      <c r="I24" s="144">
        <f t="shared" si="3"/>
        <v>216</v>
      </c>
      <c r="J24" s="144">
        <v>0</v>
      </c>
      <c r="K24" s="144">
        <v>0</v>
      </c>
      <c r="L24" s="144">
        <f t="shared" si="4"/>
        <v>216</v>
      </c>
      <c r="M24" s="28"/>
      <c r="N24" s="237">
        <v>216</v>
      </c>
    </row>
    <row r="25" spans="2:14" ht="17" thickBot="1" x14ac:dyDescent="0.25">
      <c r="B25" s="201" t="s">
        <v>48</v>
      </c>
      <c r="C25" s="161">
        <f t="shared" ref="C25:H25" si="5">ROUND(SUM(C11:C24),5)</f>
        <v>88128</v>
      </c>
      <c r="D25" s="21">
        <f t="shared" si="5"/>
        <v>135</v>
      </c>
      <c r="E25" s="21">
        <f t="shared" si="5"/>
        <v>14578</v>
      </c>
      <c r="F25" s="21">
        <f t="shared" si="5"/>
        <v>0</v>
      </c>
      <c r="G25" s="21">
        <f t="shared" si="5"/>
        <v>0</v>
      </c>
      <c r="H25" s="146">
        <f t="shared" si="5"/>
        <v>5250</v>
      </c>
      <c r="I25" s="146">
        <f t="shared" si="3"/>
        <v>108091</v>
      </c>
      <c r="J25" s="146">
        <f>ROUND(SUM(J11:J24),5)</f>
        <v>0</v>
      </c>
      <c r="K25" s="146">
        <f>ROUND(SUM(K11:K24),5)</f>
        <v>2216</v>
      </c>
      <c r="L25" s="146">
        <f t="shared" si="4"/>
        <v>110307</v>
      </c>
      <c r="M25" s="28"/>
      <c r="N25" s="237">
        <f>SUM(N12:N24)</f>
        <v>46287</v>
      </c>
    </row>
    <row r="26" spans="2:14" ht="18" thickTop="1" thickBot="1" x14ac:dyDescent="0.25">
      <c r="B26" s="202"/>
      <c r="C26" s="203"/>
      <c r="D26" s="203"/>
      <c r="E26" s="203"/>
      <c r="F26" s="203"/>
      <c r="G26" s="203"/>
      <c r="H26" s="203"/>
      <c r="I26" s="203"/>
      <c r="J26" s="203"/>
      <c r="K26" s="203"/>
      <c r="L26" s="203"/>
      <c r="M26" s="203"/>
      <c r="N26" s="204"/>
    </row>
  </sheetData>
  <mergeCells count="1">
    <mergeCell ref="B5:C5"/>
  </mergeCells>
  <printOptions horizontalCentered="1" verticalCentered="1"/>
  <pageMargins left="0.25" right="0.25" top="0.75" bottom="0.75" header="0.3" footer="0.3"/>
  <pageSetup orientation="landscape" r:id="rId1"/>
  <headerFooter>
    <oddHeader>&amp;C&amp;K000000Account 7400 Boat Operations</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4D9-7F52-394F-87A1-B1EFA08E5AAD}">
  <dimension ref="B1:O33"/>
  <sheetViews>
    <sheetView workbookViewId="0">
      <selection activeCell="F44" sqref="F44"/>
    </sheetView>
  </sheetViews>
  <sheetFormatPr baseColWidth="10" defaultColWidth="10.7109375" defaultRowHeight="13" x14ac:dyDescent="0.15"/>
  <cols>
    <col min="1" max="1" width="10.7109375" style="72"/>
    <col min="2" max="2" width="25.140625" style="72" customWidth="1"/>
    <col min="3" max="3" width="7.85546875" style="72" bestFit="1" customWidth="1"/>
    <col min="4" max="8" width="6.5703125" style="72" bestFit="1" customWidth="1"/>
    <col min="9" max="9" width="7.42578125" style="72" bestFit="1" customWidth="1"/>
    <col min="10" max="10" width="7" style="72" bestFit="1" customWidth="1"/>
    <col min="11" max="11" width="6.5703125" style="72" bestFit="1" customWidth="1"/>
    <col min="12" max="12" width="7.42578125" style="72" bestFit="1" customWidth="1"/>
    <col min="13" max="13" width="2.140625" style="72" customWidth="1"/>
    <col min="14" max="14" width="7.42578125" style="72" bestFit="1" customWidth="1"/>
    <col min="15" max="16384" width="10.7109375" style="72"/>
  </cols>
  <sheetData>
    <row r="1" spans="2:14" ht="14" thickBot="1" x14ac:dyDescent="0.2"/>
    <row r="2" spans="2:14" ht="68" customHeight="1" x14ac:dyDescent="0.15">
      <c r="B2" s="189" t="s">
        <v>188</v>
      </c>
      <c r="C2" s="172" t="s">
        <v>85</v>
      </c>
      <c r="D2" s="172" t="s">
        <v>2</v>
      </c>
      <c r="E2" s="172" t="s">
        <v>3</v>
      </c>
      <c r="F2" s="172" t="s">
        <v>4</v>
      </c>
      <c r="G2" s="172" t="s">
        <v>5</v>
      </c>
      <c r="H2" s="172" t="s">
        <v>6</v>
      </c>
      <c r="I2" s="172" t="s">
        <v>7</v>
      </c>
      <c r="J2" s="172" t="s">
        <v>195</v>
      </c>
      <c r="K2" s="172" t="s">
        <v>86</v>
      </c>
      <c r="L2" s="172" t="s">
        <v>78</v>
      </c>
      <c r="M2" s="222"/>
      <c r="N2" s="174" t="s">
        <v>194</v>
      </c>
    </row>
    <row r="3" spans="2:14" x14ac:dyDescent="0.15">
      <c r="B3" s="177" t="s">
        <v>49</v>
      </c>
      <c r="C3" s="156"/>
      <c r="D3" s="14"/>
      <c r="E3" s="14"/>
      <c r="F3" s="14"/>
      <c r="G3" s="14"/>
      <c r="H3" s="140"/>
      <c r="I3" s="140"/>
      <c r="J3" s="140"/>
      <c r="K3" s="140"/>
      <c r="L3" s="140"/>
      <c r="N3" s="178"/>
    </row>
    <row r="4" spans="2:14" x14ac:dyDescent="0.15">
      <c r="B4" s="179" t="s">
        <v>50</v>
      </c>
      <c r="C4" s="156">
        <v>0</v>
      </c>
      <c r="D4" s="14">
        <v>0</v>
      </c>
      <c r="E4" s="14">
        <v>0</v>
      </c>
      <c r="F4" s="14">
        <v>0</v>
      </c>
      <c r="G4" s="14">
        <v>0</v>
      </c>
      <c r="H4" s="140">
        <v>0</v>
      </c>
      <c r="I4" s="140">
        <f>ROUND(SUM(C4:H4),5)</f>
        <v>0</v>
      </c>
      <c r="J4" s="140">
        <v>59</v>
      </c>
      <c r="K4" s="140">
        <v>0</v>
      </c>
      <c r="L4" s="140">
        <f t="shared" ref="L4:L30" si="0">ROUND(SUM(I4:K4),5)</f>
        <v>59</v>
      </c>
      <c r="N4" s="178">
        <v>59</v>
      </c>
    </row>
    <row r="5" spans="2:14" x14ac:dyDescent="0.15">
      <c r="B5" s="179" t="s">
        <v>51</v>
      </c>
      <c r="C5" s="156">
        <v>0</v>
      </c>
      <c r="D5" s="14">
        <v>0</v>
      </c>
      <c r="E5" s="14">
        <v>0</v>
      </c>
      <c r="F5" s="14">
        <v>0</v>
      </c>
      <c r="G5" s="14">
        <v>0</v>
      </c>
      <c r="H5" s="140">
        <v>0</v>
      </c>
      <c r="I5" s="140">
        <f>ROUND(SUM(C5:H5),5)</f>
        <v>0</v>
      </c>
      <c r="J5" s="140">
        <v>126</v>
      </c>
      <c r="K5" s="140">
        <v>20</v>
      </c>
      <c r="L5" s="140">
        <f t="shared" si="0"/>
        <v>146</v>
      </c>
      <c r="N5" s="178">
        <v>146</v>
      </c>
    </row>
    <row r="6" spans="2:14" x14ac:dyDescent="0.15">
      <c r="B6" s="179" t="s">
        <v>52</v>
      </c>
      <c r="C6" s="156">
        <v>0</v>
      </c>
      <c r="D6" s="14">
        <v>0</v>
      </c>
      <c r="E6" s="14">
        <v>287</v>
      </c>
      <c r="F6" s="14">
        <v>0</v>
      </c>
      <c r="G6" s="14">
        <v>0</v>
      </c>
      <c r="H6" s="140">
        <v>2099</v>
      </c>
      <c r="I6" s="140">
        <f>ROUND(SUM(C6:H6),5)</f>
        <v>2386</v>
      </c>
      <c r="J6" s="140">
        <v>0</v>
      </c>
      <c r="K6" s="140">
        <v>0</v>
      </c>
      <c r="L6" s="140">
        <f t="shared" si="0"/>
        <v>2386</v>
      </c>
      <c r="N6" s="178">
        <v>2386</v>
      </c>
    </row>
    <row r="7" spans="2:14" x14ac:dyDescent="0.15">
      <c r="B7" s="179" t="s">
        <v>53</v>
      </c>
      <c r="C7" s="156"/>
      <c r="D7" s="14"/>
      <c r="E7" s="14"/>
      <c r="F7" s="14"/>
      <c r="G7" s="14"/>
      <c r="H7" s="140"/>
      <c r="I7" s="140"/>
      <c r="J7" s="140"/>
      <c r="K7" s="140"/>
      <c r="L7" s="140"/>
      <c r="N7" s="178"/>
    </row>
    <row r="8" spans="2:14" x14ac:dyDescent="0.15">
      <c r="B8" s="180" t="s">
        <v>177</v>
      </c>
      <c r="C8" s="156">
        <v>313</v>
      </c>
      <c r="D8" s="14">
        <v>0</v>
      </c>
      <c r="E8" s="14">
        <v>0</v>
      </c>
      <c r="F8" s="14">
        <v>0</v>
      </c>
      <c r="G8" s="14">
        <v>0</v>
      </c>
      <c r="H8" s="140">
        <v>0</v>
      </c>
      <c r="I8" s="140">
        <f t="shared" ref="I8:I14" si="1">ROUND(SUM(C8:H8),5)</f>
        <v>313</v>
      </c>
      <c r="J8" s="140">
        <v>941</v>
      </c>
      <c r="K8" s="140">
        <v>1880</v>
      </c>
      <c r="L8" s="140">
        <f t="shared" si="0"/>
        <v>3134</v>
      </c>
      <c r="N8" s="178">
        <v>3134</v>
      </c>
    </row>
    <row r="9" spans="2:14" x14ac:dyDescent="0.15">
      <c r="B9" s="180" t="s">
        <v>178</v>
      </c>
      <c r="C9" s="156">
        <v>312</v>
      </c>
      <c r="D9" s="14">
        <v>0</v>
      </c>
      <c r="E9" s="14">
        <v>0</v>
      </c>
      <c r="F9" s="14">
        <v>0</v>
      </c>
      <c r="G9" s="14">
        <v>0</v>
      </c>
      <c r="H9" s="140">
        <v>0</v>
      </c>
      <c r="I9" s="140">
        <f t="shared" si="1"/>
        <v>312</v>
      </c>
      <c r="J9" s="140">
        <v>314</v>
      </c>
      <c r="K9" s="140">
        <v>1004</v>
      </c>
      <c r="L9" s="140">
        <f t="shared" si="0"/>
        <v>1630</v>
      </c>
      <c r="N9" s="178">
        <v>1630</v>
      </c>
    </row>
    <row r="10" spans="2:14" x14ac:dyDescent="0.15">
      <c r="B10" s="179" t="s">
        <v>56</v>
      </c>
      <c r="C10" s="156">
        <v>0</v>
      </c>
      <c r="D10" s="14">
        <v>0</v>
      </c>
      <c r="E10" s="14">
        <v>0</v>
      </c>
      <c r="F10" s="14">
        <v>0</v>
      </c>
      <c r="G10" s="14">
        <v>0</v>
      </c>
      <c r="H10" s="140">
        <v>0</v>
      </c>
      <c r="I10" s="140">
        <f t="shared" si="1"/>
        <v>0</v>
      </c>
      <c r="J10" s="140">
        <v>250</v>
      </c>
      <c r="K10" s="140">
        <v>3426</v>
      </c>
      <c r="L10" s="140">
        <f t="shared" si="0"/>
        <v>3676</v>
      </c>
      <c r="N10" s="178">
        <v>3676</v>
      </c>
    </row>
    <row r="11" spans="2:14" x14ac:dyDescent="0.15">
      <c r="B11" s="179" t="s">
        <v>57</v>
      </c>
      <c r="C11" s="156">
        <v>0</v>
      </c>
      <c r="D11" s="14">
        <v>0</v>
      </c>
      <c r="E11" s="14">
        <v>0</v>
      </c>
      <c r="F11" s="14">
        <v>0</v>
      </c>
      <c r="G11" s="14">
        <v>0</v>
      </c>
      <c r="H11" s="140">
        <v>0</v>
      </c>
      <c r="I11" s="140">
        <f t="shared" si="1"/>
        <v>0</v>
      </c>
      <c r="J11" s="140">
        <v>416</v>
      </c>
      <c r="K11" s="140">
        <v>0</v>
      </c>
      <c r="L11" s="140">
        <f t="shared" si="0"/>
        <v>416</v>
      </c>
      <c r="N11" s="178">
        <v>416</v>
      </c>
    </row>
    <row r="12" spans="2:14" x14ac:dyDescent="0.15">
      <c r="B12" s="179" t="s">
        <v>58</v>
      </c>
      <c r="C12" s="156">
        <v>550</v>
      </c>
      <c r="D12" s="14">
        <v>0</v>
      </c>
      <c r="E12" s="14">
        <v>0</v>
      </c>
      <c r="F12" s="14">
        <v>0</v>
      </c>
      <c r="G12" s="14">
        <v>0</v>
      </c>
      <c r="H12" s="140">
        <v>0</v>
      </c>
      <c r="I12" s="140">
        <f t="shared" si="1"/>
        <v>550</v>
      </c>
      <c r="J12" s="140">
        <v>0</v>
      </c>
      <c r="K12" s="140">
        <v>4788</v>
      </c>
      <c r="L12" s="140">
        <f t="shared" si="0"/>
        <v>5338</v>
      </c>
      <c r="N12" s="178">
        <v>5338</v>
      </c>
    </row>
    <row r="13" spans="2:14" x14ac:dyDescent="0.15">
      <c r="B13" s="179" t="s">
        <v>59</v>
      </c>
      <c r="C13" s="156">
        <v>0</v>
      </c>
      <c r="D13" s="14">
        <v>0</v>
      </c>
      <c r="E13" s="14">
        <v>0</v>
      </c>
      <c r="F13" s="14">
        <v>0</v>
      </c>
      <c r="G13" s="14">
        <v>0</v>
      </c>
      <c r="H13" s="140">
        <v>0</v>
      </c>
      <c r="I13" s="140">
        <f t="shared" si="1"/>
        <v>0</v>
      </c>
      <c r="J13" s="140">
        <v>384</v>
      </c>
      <c r="K13" s="140">
        <v>0</v>
      </c>
      <c r="L13" s="140">
        <f t="shared" si="0"/>
        <v>384</v>
      </c>
      <c r="N13" s="178">
        <v>384</v>
      </c>
    </row>
    <row r="14" spans="2:14" x14ac:dyDescent="0.15">
      <c r="B14" s="179" t="s">
        <v>60</v>
      </c>
      <c r="C14" s="156">
        <v>0</v>
      </c>
      <c r="D14" s="14">
        <v>0</v>
      </c>
      <c r="E14" s="14">
        <v>0</v>
      </c>
      <c r="F14" s="14">
        <v>0</v>
      </c>
      <c r="G14" s="14">
        <v>0</v>
      </c>
      <c r="H14" s="140">
        <v>0</v>
      </c>
      <c r="I14" s="140">
        <f t="shared" si="1"/>
        <v>0</v>
      </c>
      <c r="J14" s="140">
        <v>138</v>
      </c>
      <c r="K14" s="140">
        <v>0</v>
      </c>
      <c r="L14" s="140">
        <f t="shared" si="0"/>
        <v>138</v>
      </c>
      <c r="N14" s="178">
        <v>138</v>
      </c>
    </row>
    <row r="15" spans="2:14" x14ac:dyDescent="0.15">
      <c r="B15" s="179" t="s">
        <v>61</v>
      </c>
      <c r="C15" s="156"/>
      <c r="D15" s="14"/>
      <c r="E15" s="14"/>
      <c r="F15" s="14"/>
      <c r="G15" s="14"/>
      <c r="H15" s="140"/>
      <c r="I15" s="140"/>
      <c r="J15" s="140"/>
      <c r="K15" s="140"/>
      <c r="L15" s="140"/>
      <c r="N15" s="178">
        <v>0</v>
      </c>
    </row>
    <row r="16" spans="2:14" x14ac:dyDescent="0.15">
      <c r="B16" s="180" t="s">
        <v>179</v>
      </c>
      <c r="C16" s="156">
        <v>1500</v>
      </c>
      <c r="D16" s="14">
        <v>0</v>
      </c>
      <c r="E16" s="14">
        <v>0</v>
      </c>
      <c r="F16" s="14">
        <v>0</v>
      </c>
      <c r="G16" s="14">
        <v>0</v>
      </c>
      <c r="H16" s="140">
        <v>0</v>
      </c>
      <c r="I16" s="140">
        <f t="shared" ref="I16:I24" si="2">ROUND(SUM(C16:H16),5)</f>
        <v>1500</v>
      </c>
      <c r="J16" s="140">
        <v>0</v>
      </c>
      <c r="K16" s="140">
        <v>353</v>
      </c>
      <c r="L16" s="140">
        <f t="shared" si="0"/>
        <v>1853</v>
      </c>
      <c r="N16" s="178">
        <f>+'[1]053123'!L18</f>
        <v>11400</v>
      </c>
    </row>
    <row r="17" spans="2:15" x14ac:dyDescent="0.15">
      <c r="B17" s="180" t="s">
        <v>180</v>
      </c>
      <c r="C17" s="156" t="s">
        <v>84</v>
      </c>
      <c r="D17" s="14">
        <v>0</v>
      </c>
      <c r="E17" s="14">
        <v>0</v>
      </c>
      <c r="F17" s="14">
        <v>0</v>
      </c>
      <c r="G17" s="14">
        <v>250</v>
      </c>
      <c r="H17" s="140">
        <v>250</v>
      </c>
      <c r="I17" s="140">
        <f t="shared" si="2"/>
        <v>500</v>
      </c>
      <c r="J17" s="140">
        <v>0</v>
      </c>
      <c r="K17" s="140">
        <v>55</v>
      </c>
      <c r="L17" s="140">
        <f t="shared" si="0"/>
        <v>555</v>
      </c>
      <c r="N17" s="178">
        <f>+'[1]053123'!L19</f>
        <v>100621</v>
      </c>
    </row>
    <row r="18" spans="2:15" x14ac:dyDescent="0.15">
      <c r="B18" s="180" t="s">
        <v>181</v>
      </c>
      <c r="C18" s="156">
        <v>1500</v>
      </c>
      <c r="D18" s="14">
        <v>0</v>
      </c>
      <c r="E18" s="14">
        <v>200</v>
      </c>
      <c r="F18" s="14">
        <v>0</v>
      </c>
      <c r="G18" s="14">
        <v>0</v>
      </c>
      <c r="H18" s="140">
        <v>125</v>
      </c>
      <c r="I18" s="140">
        <f t="shared" si="2"/>
        <v>1825</v>
      </c>
      <c r="J18" s="140">
        <v>0</v>
      </c>
      <c r="K18" s="140">
        <v>1030</v>
      </c>
      <c r="L18" s="140">
        <f t="shared" si="0"/>
        <v>2855</v>
      </c>
      <c r="N18" s="178">
        <f>+'[1]053123'!L20</f>
        <v>0</v>
      </c>
    </row>
    <row r="19" spans="2:15" x14ac:dyDescent="0.15">
      <c r="B19" s="180" t="s">
        <v>182</v>
      </c>
      <c r="C19" s="156">
        <v>600</v>
      </c>
      <c r="D19" s="14">
        <v>0</v>
      </c>
      <c r="E19" s="14">
        <v>209</v>
      </c>
      <c r="F19" s="14">
        <v>0</v>
      </c>
      <c r="G19" s="14">
        <v>0</v>
      </c>
      <c r="H19" s="140">
        <v>0</v>
      </c>
      <c r="I19" s="140">
        <f t="shared" si="2"/>
        <v>809</v>
      </c>
      <c r="J19" s="140">
        <v>56</v>
      </c>
      <c r="K19" s="140">
        <v>170</v>
      </c>
      <c r="L19" s="140">
        <f t="shared" si="0"/>
        <v>1035</v>
      </c>
      <c r="N19" s="178">
        <f>+'[1]053123'!L21</f>
        <v>686</v>
      </c>
    </row>
    <row r="20" spans="2:15" x14ac:dyDescent="0.15">
      <c r="B20" s="180" t="s">
        <v>183</v>
      </c>
      <c r="C20" s="156">
        <v>950</v>
      </c>
      <c r="D20" s="14">
        <v>0</v>
      </c>
      <c r="E20" s="14">
        <v>0</v>
      </c>
      <c r="F20" s="14">
        <v>0</v>
      </c>
      <c r="G20" s="14">
        <v>0</v>
      </c>
      <c r="H20" s="140">
        <v>0</v>
      </c>
      <c r="I20" s="140">
        <f t="shared" si="2"/>
        <v>950</v>
      </c>
      <c r="J20" s="140">
        <v>0</v>
      </c>
      <c r="K20" s="140">
        <v>336</v>
      </c>
      <c r="L20" s="140">
        <f t="shared" si="0"/>
        <v>1286</v>
      </c>
      <c r="N20" s="178">
        <f>+'[1]053123'!L22</f>
        <v>686</v>
      </c>
    </row>
    <row r="21" spans="2:15" x14ac:dyDescent="0.15">
      <c r="B21" s="179" t="s">
        <v>67</v>
      </c>
      <c r="C21" s="156">
        <v>0</v>
      </c>
      <c r="D21" s="14">
        <v>0</v>
      </c>
      <c r="E21" s="14">
        <v>0</v>
      </c>
      <c r="F21" s="14">
        <v>0</v>
      </c>
      <c r="G21" s="14">
        <v>0</v>
      </c>
      <c r="H21" s="140">
        <v>0</v>
      </c>
      <c r="I21" s="140">
        <f t="shared" si="2"/>
        <v>0</v>
      </c>
      <c r="J21" s="140">
        <v>1037</v>
      </c>
      <c r="K21" s="140">
        <v>756</v>
      </c>
      <c r="L21" s="140">
        <f t="shared" si="0"/>
        <v>1793</v>
      </c>
      <c r="N21" s="178">
        <f>+'[1]053123'!L23</f>
        <v>155790</v>
      </c>
    </row>
    <row r="22" spans="2:15" x14ac:dyDescent="0.15">
      <c r="B22" s="179" t="s">
        <v>68</v>
      </c>
      <c r="C22" s="156">
        <v>0</v>
      </c>
      <c r="D22" s="14">
        <v>0</v>
      </c>
      <c r="E22" s="14">
        <v>0</v>
      </c>
      <c r="F22" s="14">
        <v>0</v>
      </c>
      <c r="G22" s="14">
        <v>0</v>
      </c>
      <c r="H22" s="140">
        <v>0</v>
      </c>
      <c r="I22" s="140">
        <f t="shared" si="2"/>
        <v>0</v>
      </c>
      <c r="J22" s="140">
        <v>60</v>
      </c>
      <c r="K22" s="140">
        <v>0</v>
      </c>
      <c r="L22" s="140">
        <f t="shared" si="0"/>
        <v>60</v>
      </c>
      <c r="N22" s="178">
        <f>+'[1]053123'!L24</f>
        <v>0</v>
      </c>
    </row>
    <row r="23" spans="2:15" x14ac:dyDescent="0.15">
      <c r="B23" s="179" t="s">
        <v>69</v>
      </c>
      <c r="C23" s="156">
        <v>267</v>
      </c>
      <c r="D23" s="14">
        <v>0</v>
      </c>
      <c r="E23" s="14">
        <v>175</v>
      </c>
      <c r="F23" s="14">
        <v>0</v>
      </c>
      <c r="G23" s="14">
        <v>0</v>
      </c>
      <c r="H23" s="140">
        <v>0</v>
      </c>
      <c r="I23" s="140">
        <f t="shared" si="2"/>
        <v>442</v>
      </c>
      <c r="J23" s="140">
        <v>246</v>
      </c>
      <c r="K23" s="140">
        <v>740</v>
      </c>
      <c r="L23" s="140">
        <f t="shared" si="0"/>
        <v>1428</v>
      </c>
      <c r="N23" s="178">
        <f>+'[1]053123'!L25</f>
        <v>0</v>
      </c>
    </row>
    <row r="24" spans="2:15" x14ac:dyDescent="0.15">
      <c r="B24" s="179" t="s">
        <v>70</v>
      </c>
      <c r="C24" s="156">
        <v>58</v>
      </c>
      <c r="D24" s="14">
        <v>0</v>
      </c>
      <c r="E24" s="14">
        <v>0</v>
      </c>
      <c r="F24" s="14">
        <v>0</v>
      </c>
      <c r="G24" s="14">
        <v>0</v>
      </c>
      <c r="H24" s="140">
        <v>0</v>
      </c>
      <c r="I24" s="140">
        <f t="shared" si="2"/>
        <v>58</v>
      </c>
      <c r="J24" s="140">
        <v>58</v>
      </c>
      <c r="K24" s="140">
        <v>462</v>
      </c>
      <c r="L24" s="140">
        <f t="shared" si="0"/>
        <v>578</v>
      </c>
      <c r="N24" s="178">
        <f>+'[1]053123'!L26</f>
        <v>0</v>
      </c>
    </row>
    <row r="25" spans="2:15" x14ac:dyDescent="0.15">
      <c r="B25" s="179" t="s">
        <v>71</v>
      </c>
      <c r="C25" s="156"/>
      <c r="D25" s="14"/>
      <c r="E25" s="14"/>
      <c r="F25" s="14"/>
      <c r="G25" s="14"/>
      <c r="H25" s="140"/>
      <c r="I25" s="140"/>
      <c r="J25" s="140"/>
      <c r="K25" s="140"/>
      <c r="L25" s="140"/>
      <c r="N25" s="178">
        <f>+'[1]053123'!L27</f>
        <v>72701</v>
      </c>
    </row>
    <row r="26" spans="2:15" x14ac:dyDescent="0.15">
      <c r="B26" s="180" t="s">
        <v>184</v>
      </c>
      <c r="C26" s="156">
        <v>0</v>
      </c>
      <c r="D26" s="14">
        <v>0</v>
      </c>
      <c r="E26" s="14">
        <v>0</v>
      </c>
      <c r="F26" s="14">
        <v>0</v>
      </c>
      <c r="G26" s="14">
        <v>0</v>
      </c>
      <c r="H26" s="140">
        <v>0</v>
      </c>
      <c r="I26" s="140">
        <f t="shared" ref="I26:I30" si="3">ROUND(SUM(C26:H26),5)</f>
        <v>0</v>
      </c>
      <c r="J26" s="140">
        <v>900</v>
      </c>
      <c r="K26" s="140">
        <v>0</v>
      </c>
      <c r="L26" s="140">
        <f t="shared" si="0"/>
        <v>900</v>
      </c>
      <c r="N26" s="178">
        <f>+'[1]053123'!L28</f>
        <v>26</v>
      </c>
    </row>
    <row r="27" spans="2:15" x14ac:dyDescent="0.15">
      <c r="B27" s="179" t="s">
        <v>73</v>
      </c>
      <c r="C27" s="156">
        <v>9454</v>
      </c>
      <c r="D27" s="14">
        <v>0</v>
      </c>
      <c r="E27" s="14">
        <v>0</v>
      </c>
      <c r="F27" s="14">
        <v>0</v>
      </c>
      <c r="G27" s="14">
        <v>0</v>
      </c>
      <c r="H27" s="140">
        <v>0</v>
      </c>
      <c r="I27" s="140">
        <f t="shared" si="3"/>
        <v>9454</v>
      </c>
      <c r="J27" s="140">
        <v>1773</v>
      </c>
      <c r="K27" s="140">
        <v>591</v>
      </c>
      <c r="L27" s="140">
        <f t="shared" si="0"/>
        <v>11818</v>
      </c>
      <c r="N27" s="178">
        <f>+'[1]053123'!L29</f>
        <v>5521</v>
      </c>
    </row>
    <row r="28" spans="2:15" x14ac:dyDescent="0.15">
      <c r="B28" s="179" t="s">
        <v>74</v>
      </c>
      <c r="C28" s="156">
        <v>1344</v>
      </c>
      <c r="D28" s="14">
        <v>0</v>
      </c>
      <c r="E28" s="14">
        <v>0</v>
      </c>
      <c r="F28" s="14">
        <v>0</v>
      </c>
      <c r="G28" s="14">
        <v>0</v>
      </c>
      <c r="H28" s="140">
        <v>0</v>
      </c>
      <c r="I28" s="140">
        <f t="shared" si="3"/>
        <v>1344</v>
      </c>
      <c r="J28" s="140">
        <v>269</v>
      </c>
      <c r="K28" s="140">
        <v>1075</v>
      </c>
      <c r="L28" s="140">
        <f t="shared" si="0"/>
        <v>2688</v>
      </c>
      <c r="N28" s="178">
        <f>+'[1]053123'!L30</f>
        <v>10</v>
      </c>
    </row>
    <row r="29" spans="2:15" x14ac:dyDescent="0.15">
      <c r="B29" s="179" t="s">
        <v>75</v>
      </c>
      <c r="C29" s="156">
        <v>476</v>
      </c>
      <c r="D29" s="14">
        <v>0</v>
      </c>
      <c r="E29" s="14">
        <v>0</v>
      </c>
      <c r="F29" s="14">
        <v>0</v>
      </c>
      <c r="G29" s="14">
        <v>0</v>
      </c>
      <c r="H29" s="140">
        <v>0</v>
      </c>
      <c r="I29" s="140">
        <f t="shared" si="3"/>
        <v>476</v>
      </c>
      <c r="J29" s="140">
        <v>96</v>
      </c>
      <c r="K29" s="140">
        <v>381</v>
      </c>
      <c r="L29" s="140">
        <f t="shared" si="0"/>
        <v>953</v>
      </c>
      <c r="N29" s="178">
        <f>+'[1]053123'!L31</f>
        <v>551</v>
      </c>
    </row>
    <row r="30" spans="2:15" ht="14" thickBot="1" x14ac:dyDescent="0.2">
      <c r="B30" s="182" t="s">
        <v>76</v>
      </c>
      <c r="C30" s="158">
        <v>0</v>
      </c>
      <c r="D30" s="18">
        <v>0</v>
      </c>
      <c r="E30" s="18">
        <v>0</v>
      </c>
      <c r="F30" s="18">
        <v>0</v>
      </c>
      <c r="G30" s="18">
        <v>0</v>
      </c>
      <c r="H30" s="144">
        <v>0</v>
      </c>
      <c r="I30" s="144">
        <f t="shared" si="3"/>
        <v>0</v>
      </c>
      <c r="J30" s="144">
        <v>38</v>
      </c>
      <c r="K30" s="144">
        <v>301</v>
      </c>
      <c r="L30" s="144">
        <f t="shared" si="0"/>
        <v>339</v>
      </c>
      <c r="N30" s="187">
        <f>+'[1]053123'!L32</f>
        <v>78809</v>
      </c>
    </row>
    <row r="31" spans="2:15" s="227" customFormat="1" ht="18" customHeight="1" thickTop="1" thickBot="1" x14ac:dyDescent="0.2">
      <c r="B31" s="223" t="s">
        <v>83</v>
      </c>
      <c r="C31" s="224">
        <v>17324</v>
      </c>
      <c r="D31" s="224">
        <v>0</v>
      </c>
      <c r="E31" s="224">
        <v>871</v>
      </c>
      <c r="F31" s="224">
        <v>0</v>
      </c>
      <c r="G31" s="224">
        <v>250</v>
      </c>
      <c r="H31" s="224">
        <v>2474</v>
      </c>
      <c r="I31" s="224">
        <v>20919</v>
      </c>
      <c r="J31" s="224">
        <v>7161</v>
      </c>
      <c r="K31" s="224">
        <v>17368</v>
      </c>
      <c r="L31" s="224">
        <v>45448</v>
      </c>
      <c r="M31" s="225"/>
      <c r="N31" s="226">
        <v>41259</v>
      </c>
      <c r="O31" s="225"/>
    </row>
    <row r="32" spans="2:15" s="225" customFormat="1" ht="18" customHeight="1" thickTop="1" thickBot="1" x14ac:dyDescent="0.2">
      <c r="B32" s="228" t="s">
        <v>77</v>
      </c>
      <c r="C32" s="229">
        <v>144594</v>
      </c>
      <c r="D32" s="229">
        <v>135</v>
      </c>
      <c r="E32" s="229">
        <v>15449</v>
      </c>
      <c r="F32" s="229">
        <v>0</v>
      </c>
      <c r="G32" s="229">
        <v>250</v>
      </c>
      <c r="H32" s="229">
        <v>7724</v>
      </c>
      <c r="I32" s="229">
        <v>168152</v>
      </c>
      <c r="J32" s="229">
        <v>25306</v>
      </c>
      <c r="K32" s="229">
        <v>41106</v>
      </c>
      <c r="L32" s="229">
        <v>234564</v>
      </c>
      <c r="M32" s="230"/>
      <c r="N32" s="231">
        <v>166355</v>
      </c>
    </row>
    <row r="33" spans="2:14" s="225" customFormat="1" ht="18" customHeight="1" thickTop="1" thickBot="1" x14ac:dyDescent="0.2">
      <c r="B33" s="232" t="s">
        <v>82</v>
      </c>
      <c r="C33" s="233">
        <v>-133694</v>
      </c>
      <c r="D33" s="233">
        <v>26670</v>
      </c>
      <c r="E33" s="233">
        <v>19551</v>
      </c>
      <c r="F33" s="233">
        <v>13000</v>
      </c>
      <c r="G33" s="233">
        <v>19975</v>
      </c>
      <c r="H33" s="233">
        <v>63256</v>
      </c>
      <c r="I33" s="233">
        <v>8758</v>
      </c>
      <c r="J33" s="233">
        <v>-24620</v>
      </c>
      <c r="K33" s="233">
        <v>20765</v>
      </c>
      <c r="L33" s="233">
        <v>9203</v>
      </c>
      <c r="M33" s="234"/>
      <c r="N33" s="235">
        <v>-10565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40A7-8A1C-0D4A-9E30-534B312C1B09}">
  <sheetPr>
    <pageSetUpPr fitToPage="1"/>
  </sheetPr>
  <dimension ref="A2:P49"/>
  <sheetViews>
    <sheetView zoomScale="96" zoomScaleNormal="96" workbookViewId="0">
      <pane xSplit="2" ySplit="5" topLeftCell="C26" activePane="bottomRight" state="frozen"/>
      <selection pane="topRight" activeCell="C1" sqref="C1"/>
      <selection pane="bottomLeft" activeCell="A6" sqref="A6"/>
      <selection pane="bottomRight" activeCell="A48" sqref="A48"/>
    </sheetView>
  </sheetViews>
  <sheetFormatPr baseColWidth="10" defaultColWidth="6.28515625" defaultRowHeight="16" x14ac:dyDescent="0.2"/>
  <cols>
    <col min="1" max="1" width="17" bestFit="1" customWidth="1"/>
    <col min="2" max="2" width="7.28515625" customWidth="1"/>
    <col min="3" max="3" width="6.28515625" customWidth="1"/>
    <col min="4" max="5" width="6.5703125" bestFit="1" customWidth="1"/>
    <col min="6" max="10" width="6" bestFit="1" customWidth="1"/>
    <col min="11" max="13" width="5.7109375" bestFit="1" customWidth="1"/>
    <col min="14" max="14" width="6.42578125" customWidth="1"/>
    <col min="15" max="15" width="7.5703125" bestFit="1" customWidth="1"/>
    <col min="16" max="16" width="8.7109375" customWidth="1"/>
    <col min="18" max="18" width="12.28515625" customWidth="1"/>
  </cols>
  <sheetData>
    <row r="2" spans="1:16" ht="17" thickBot="1" x14ac:dyDescent="0.25"/>
    <row r="3" spans="1:16" ht="42" x14ac:dyDescent="0.2">
      <c r="A3" s="31" t="s">
        <v>87</v>
      </c>
      <c r="B3" s="118" t="s">
        <v>174</v>
      </c>
      <c r="C3" s="134"/>
      <c r="D3" s="266" t="s">
        <v>88</v>
      </c>
      <c r="E3" s="267"/>
      <c r="F3" s="266" t="s">
        <v>89</v>
      </c>
      <c r="G3" s="268"/>
      <c r="H3" s="268"/>
      <c r="I3" s="268"/>
      <c r="J3" s="268"/>
      <c r="K3" s="267"/>
      <c r="L3" s="266" t="s">
        <v>90</v>
      </c>
      <c r="M3" s="268"/>
      <c r="N3" s="267"/>
      <c r="O3" s="32" t="s">
        <v>91</v>
      </c>
      <c r="P3" s="259" t="s">
        <v>171</v>
      </c>
    </row>
    <row r="4" spans="1:16" ht="17" thickBot="1" x14ac:dyDescent="0.25">
      <c r="A4" s="125"/>
      <c r="B4" s="33"/>
      <c r="C4" s="33"/>
      <c r="D4" s="119" t="s">
        <v>92</v>
      </c>
      <c r="E4" s="120" t="s">
        <v>93</v>
      </c>
      <c r="F4" s="120" t="s">
        <v>94</v>
      </c>
      <c r="G4" s="120" t="s">
        <v>95</v>
      </c>
      <c r="H4" s="120" t="s">
        <v>96</v>
      </c>
      <c r="I4" s="120" t="s">
        <v>97</v>
      </c>
      <c r="J4" s="120" t="s">
        <v>98</v>
      </c>
      <c r="K4" s="120" t="s">
        <v>99</v>
      </c>
      <c r="L4" s="121">
        <v>1</v>
      </c>
      <c r="M4" s="121">
        <v>2</v>
      </c>
      <c r="N4" s="121">
        <v>3</v>
      </c>
      <c r="O4" s="121">
        <v>1</v>
      </c>
      <c r="P4" s="260"/>
    </row>
    <row r="5" spans="1:16" ht="24" customHeight="1" thickBot="1" x14ac:dyDescent="0.25">
      <c r="A5" s="117" t="s">
        <v>173</v>
      </c>
      <c r="B5" s="122"/>
      <c r="C5" s="122"/>
      <c r="D5" s="123">
        <v>24955</v>
      </c>
      <c r="E5" s="124">
        <v>24955</v>
      </c>
      <c r="F5" s="124">
        <v>9615</v>
      </c>
      <c r="G5" s="124">
        <v>9615</v>
      </c>
      <c r="H5" s="124">
        <v>9615</v>
      </c>
      <c r="I5" s="124">
        <v>9615</v>
      </c>
      <c r="J5" s="124">
        <v>9615</v>
      </c>
      <c r="K5" s="124">
        <v>9615</v>
      </c>
      <c r="L5" s="124" t="s">
        <v>100</v>
      </c>
      <c r="M5" s="124" t="s">
        <v>100</v>
      </c>
      <c r="N5" s="124" t="s">
        <v>100</v>
      </c>
      <c r="O5" s="124">
        <v>125000</v>
      </c>
      <c r="P5" s="261"/>
    </row>
    <row r="6" spans="1:16" x14ac:dyDescent="0.2">
      <c r="A6" s="116" t="s">
        <v>168</v>
      </c>
      <c r="B6" s="282" t="s">
        <v>167</v>
      </c>
      <c r="C6" s="132"/>
      <c r="D6" s="262"/>
      <c r="E6" s="263"/>
      <c r="F6" s="263"/>
      <c r="G6" s="263"/>
      <c r="H6" s="263"/>
      <c r="I6" s="263"/>
      <c r="J6" s="263"/>
      <c r="K6" s="263"/>
      <c r="L6" s="263"/>
      <c r="M6" s="263"/>
      <c r="N6" s="263"/>
      <c r="O6" s="264"/>
      <c r="P6" s="34"/>
    </row>
    <row r="7" spans="1:16" x14ac:dyDescent="0.2">
      <c r="A7" s="77" t="s">
        <v>101</v>
      </c>
      <c r="B7" s="274"/>
      <c r="C7" s="50"/>
      <c r="D7" s="35">
        <v>250</v>
      </c>
      <c r="E7" s="36"/>
      <c r="F7" s="26"/>
      <c r="G7" s="26"/>
      <c r="H7" s="26"/>
      <c r="I7" s="26"/>
      <c r="J7" s="26"/>
      <c r="K7" s="26"/>
      <c r="L7" s="26">
        <v>200</v>
      </c>
      <c r="M7" s="26">
        <v>200</v>
      </c>
      <c r="N7" s="26">
        <v>200</v>
      </c>
      <c r="O7" s="26" t="s">
        <v>84</v>
      </c>
      <c r="P7" s="37"/>
    </row>
    <row r="8" spans="1:16" x14ac:dyDescent="0.2">
      <c r="A8" s="44" t="s">
        <v>102</v>
      </c>
      <c r="B8" s="274"/>
      <c r="C8" s="50"/>
      <c r="D8" s="39">
        <v>400</v>
      </c>
      <c r="E8" s="36"/>
      <c r="F8" s="269" t="s">
        <v>103</v>
      </c>
      <c r="G8" s="270"/>
      <c r="H8" s="270"/>
      <c r="I8" s="270"/>
      <c r="J8" s="270"/>
      <c r="K8" s="271"/>
      <c r="L8" s="26"/>
      <c r="M8" s="26"/>
      <c r="N8" s="26"/>
      <c r="O8" s="26"/>
      <c r="P8" s="37"/>
    </row>
    <row r="9" spans="1:16" x14ac:dyDescent="0.2">
      <c r="A9" s="44" t="s">
        <v>104</v>
      </c>
      <c r="B9" s="274"/>
      <c r="C9" s="50"/>
      <c r="D9" s="249">
        <v>406.26</v>
      </c>
      <c r="E9" s="36"/>
      <c r="F9" s="251">
        <v>280</v>
      </c>
      <c r="G9" s="26"/>
      <c r="H9" s="26"/>
      <c r="I9" s="26"/>
      <c r="J9" s="26"/>
      <c r="K9" s="26"/>
      <c r="L9" s="251">
        <v>2060.8000000000002</v>
      </c>
      <c r="M9" s="251"/>
      <c r="N9" s="251"/>
      <c r="O9" s="26"/>
      <c r="P9" s="37"/>
    </row>
    <row r="10" spans="1:16" x14ac:dyDescent="0.2">
      <c r="A10" s="44" t="s">
        <v>105</v>
      </c>
      <c r="B10" s="274"/>
      <c r="C10" s="50"/>
      <c r="D10" s="272"/>
      <c r="E10" s="36"/>
      <c r="F10" s="265"/>
      <c r="G10" s="26"/>
      <c r="H10" s="26"/>
      <c r="I10" s="26"/>
      <c r="J10" s="26"/>
      <c r="K10" s="26"/>
      <c r="L10" s="265"/>
      <c r="M10" s="265"/>
      <c r="N10" s="265"/>
      <c r="O10" s="26"/>
      <c r="P10" s="37"/>
    </row>
    <row r="11" spans="1:16" x14ac:dyDescent="0.2">
      <c r="A11" s="44" t="s">
        <v>106</v>
      </c>
      <c r="B11" s="274"/>
      <c r="C11" s="50"/>
      <c r="D11" s="250"/>
      <c r="E11" s="36"/>
      <c r="F11" s="252"/>
      <c r="G11" s="26"/>
      <c r="H11" s="26"/>
      <c r="I11" s="26"/>
      <c r="J11" s="26"/>
      <c r="K11" s="26"/>
      <c r="L11" s="265"/>
      <c r="M11" s="265"/>
      <c r="N11" s="265"/>
      <c r="O11" s="26"/>
      <c r="P11" s="37"/>
    </row>
    <row r="12" spans="1:16" x14ac:dyDescent="0.2">
      <c r="A12" s="44" t="s">
        <v>107</v>
      </c>
      <c r="B12" s="274"/>
      <c r="C12" s="50"/>
      <c r="D12" s="43">
        <v>672.66</v>
      </c>
      <c r="E12" s="36"/>
      <c r="F12" s="26">
        <v>331</v>
      </c>
      <c r="G12" s="26"/>
      <c r="H12" s="26"/>
      <c r="I12" s="26"/>
      <c r="J12" s="26"/>
      <c r="K12" s="26"/>
      <c r="L12" s="252"/>
      <c r="M12" s="252"/>
      <c r="N12" s="252"/>
      <c r="O12" s="26"/>
      <c r="P12" s="37"/>
    </row>
    <row r="13" spans="1:16" x14ac:dyDescent="0.2">
      <c r="A13" s="44" t="s">
        <v>108</v>
      </c>
      <c r="B13" s="274"/>
      <c r="C13" s="50"/>
      <c r="D13" s="39"/>
      <c r="E13" s="36"/>
      <c r="F13" s="41">
        <v>96</v>
      </c>
      <c r="G13" s="26"/>
      <c r="H13" s="26"/>
      <c r="I13" s="26"/>
      <c r="J13" s="26"/>
      <c r="K13" s="26"/>
      <c r="L13" s="253" t="s">
        <v>169</v>
      </c>
      <c r="M13" s="254"/>
      <c r="N13" s="255"/>
      <c r="O13" s="26"/>
      <c r="P13" s="37"/>
    </row>
    <row r="14" spans="1:16" x14ac:dyDescent="0.2">
      <c r="A14" s="44" t="s">
        <v>109</v>
      </c>
      <c r="B14" s="274"/>
      <c r="C14" s="50"/>
      <c r="D14" s="40" t="s">
        <v>103</v>
      </c>
      <c r="E14" s="41"/>
      <c r="F14" s="41">
        <v>413</v>
      </c>
      <c r="G14" s="26"/>
      <c r="H14" s="26"/>
      <c r="I14" s="26"/>
      <c r="J14" s="26"/>
      <c r="K14" s="26"/>
      <c r="L14" s="278"/>
      <c r="M14" s="279"/>
      <c r="N14" s="280"/>
      <c r="O14" s="26"/>
      <c r="P14" s="37"/>
    </row>
    <row r="15" spans="1:16" x14ac:dyDescent="0.2">
      <c r="A15" s="44" t="s">
        <v>110</v>
      </c>
      <c r="B15" s="274"/>
      <c r="C15" s="50"/>
      <c r="D15" s="39"/>
      <c r="E15" s="36"/>
      <c r="F15" s="41">
        <v>61</v>
      </c>
      <c r="G15" s="26"/>
      <c r="H15" s="26"/>
      <c r="I15" s="26"/>
      <c r="J15" s="26"/>
      <c r="K15" s="26"/>
      <c r="L15" s="278"/>
      <c r="M15" s="279"/>
      <c r="N15" s="280"/>
      <c r="O15" s="26"/>
      <c r="P15" s="37"/>
    </row>
    <row r="16" spans="1:16" x14ac:dyDescent="0.2">
      <c r="A16" s="44" t="s">
        <v>111</v>
      </c>
      <c r="B16" s="274"/>
      <c r="C16" s="50"/>
      <c r="D16" s="35">
        <v>3400</v>
      </c>
      <c r="E16" s="26"/>
      <c r="F16" s="253" t="s">
        <v>103</v>
      </c>
      <c r="G16" s="254"/>
      <c r="H16" s="254"/>
      <c r="I16" s="254"/>
      <c r="J16" s="254"/>
      <c r="K16" s="255"/>
      <c r="L16" s="256"/>
      <c r="M16" s="257"/>
      <c r="N16" s="258"/>
      <c r="O16" s="26"/>
      <c r="P16" s="37"/>
    </row>
    <row r="17" spans="1:16" x14ac:dyDescent="0.2">
      <c r="A17" s="44" t="s">
        <v>112</v>
      </c>
      <c r="B17" s="274"/>
      <c r="C17" s="50"/>
      <c r="D17" s="40" t="s">
        <v>103</v>
      </c>
      <c r="E17" s="41"/>
      <c r="F17" s="256"/>
      <c r="G17" s="257"/>
      <c r="H17" s="257"/>
      <c r="I17" s="257"/>
      <c r="J17" s="257"/>
      <c r="K17" s="258"/>
      <c r="L17" s="26"/>
      <c r="M17" s="26"/>
      <c r="N17" s="26"/>
      <c r="O17" s="26"/>
      <c r="P17" s="37"/>
    </row>
    <row r="18" spans="1:16" x14ac:dyDescent="0.2">
      <c r="A18" s="76" t="s">
        <v>133</v>
      </c>
      <c r="B18" s="274"/>
      <c r="C18" s="50"/>
      <c r="D18" s="269"/>
      <c r="E18" s="270"/>
      <c r="F18" s="270"/>
      <c r="G18" s="270"/>
      <c r="H18" s="270"/>
      <c r="I18" s="270"/>
      <c r="J18" s="270"/>
      <c r="K18" s="270"/>
      <c r="L18" s="270"/>
      <c r="M18" s="270"/>
      <c r="N18" s="270"/>
      <c r="O18" s="271"/>
      <c r="P18" s="37"/>
    </row>
    <row r="19" spans="1:16" x14ac:dyDescent="0.2">
      <c r="A19" s="44" t="s">
        <v>113</v>
      </c>
      <c r="B19" s="274"/>
      <c r="C19" s="50"/>
      <c r="D19" s="43">
        <v>1921.87</v>
      </c>
      <c r="E19" s="30"/>
      <c r="F19" s="26">
        <v>850</v>
      </c>
      <c r="G19" s="26"/>
      <c r="H19" s="26"/>
      <c r="I19" s="26"/>
      <c r="J19" s="26"/>
      <c r="K19" s="26"/>
      <c r="L19" s="28"/>
      <c r="M19" s="251">
        <v>6147</v>
      </c>
      <c r="N19" s="26"/>
      <c r="O19" s="26"/>
      <c r="P19" s="37"/>
    </row>
    <row r="20" spans="1:16" x14ac:dyDescent="0.2">
      <c r="A20" s="44" t="s">
        <v>114</v>
      </c>
      <c r="B20" s="274"/>
      <c r="C20" s="50"/>
      <c r="D20" s="35">
        <v>550</v>
      </c>
      <c r="E20" s="26"/>
      <c r="F20" s="26">
        <v>350</v>
      </c>
      <c r="G20" s="26"/>
      <c r="H20" s="26"/>
      <c r="I20" s="26"/>
      <c r="J20" s="26"/>
      <c r="K20" s="26"/>
      <c r="L20" s="26"/>
      <c r="M20" s="252"/>
      <c r="N20" s="26"/>
      <c r="O20" s="26"/>
      <c r="P20" s="37"/>
    </row>
    <row r="21" spans="1:16" x14ac:dyDescent="0.2">
      <c r="A21" s="44" t="s">
        <v>115</v>
      </c>
      <c r="B21" s="274"/>
      <c r="C21" s="50"/>
      <c r="D21" s="35">
        <v>225</v>
      </c>
      <c r="E21" s="26"/>
      <c r="F21" s="26">
        <v>150</v>
      </c>
      <c r="G21" s="26"/>
      <c r="H21" s="26"/>
      <c r="I21" s="26"/>
      <c r="J21" s="26"/>
      <c r="K21" s="26"/>
      <c r="L21" s="251">
        <v>1705</v>
      </c>
      <c r="M21" s="26"/>
      <c r="N21" s="26"/>
      <c r="O21" s="26"/>
      <c r="P21" s="37"/>
    </row>
    <row r="22" spans="1:16" x14ac:dyDescent="0.2">
      <c r="A22" s="44" t="s">
        <v>116</v>
      </c>
      <c r="B22" s="274"/>
      <c r="C22" s="50"/>
      <c r="D22" s="249" t="s">
        <v>103</v>
      </c>
      <c r="E22" s="251" t="s">
        <v>103</v>
      </c>
      <c r="F22" s="253" t="s">
        <v>103</v>
      </c>
      <c r="G22" s="254"/>
      <c r="H22" s="254"/>
      <c r="I22" s="254"/>
      <c r="J22" s="254"/>
      <c r="K22" s="255"/>
      <c r="L22" s="265"/>
      <c r="M22" s="26"/>
      <c r="N22" s="26"/>
      <c r="O22" s="26"/>
      <c r="P22" s="37"/>
    </row>
    <row r="23" spans="1:16" x14ac:dyDescent="0.2">
      <c r="A23" s="44" t="s">
        <v>117</v>
      </c>
      <c r="B23" s="274"/>
      <c r="C23" s="50"/>
      <c r="D23" s="250"/>
      <c r="E23" s="252"/>
      <c r="F23" s="256"/>
      <c r="G23" s="257"/>
      <c r="H23" s="257"/>
      <c r="I23" s="257"/>
      <c r="J23" s="257"/>
      <c r="K23" s="258"/>
      <c r="L23" s="252"/>
      <c r="M23" s="26"/>
      <c r="N23" s="26"/>
      <c r="O23" s="26"/>
      <c r="P23" s="37"/>
    </row>
    <row r="24" spans="1:16" x14ac:dyDescent="0.2">
      <c r="A24" s="38"/>
      <c r="B24" s="274"/>
      <c r="C24" s="50"/>
      <c r="D24" s="35"/>
      <c r="E24" s="26"/>
      <c r="F24" s="26"/>
      <c r="G24" s="26"/>
      <c r="H24" s="26"/>
      <c r="I24" s="26"/>
      <c r="J24" s="26"/>
      <c r="K24" s="26"/>
      <c r="L24" s="26"/>
      <c r="M24" s="26"/>
      <c r="N24" s="26"/>
      <c r="O24" s="26"/>
      <c r="P24" s="37"/>
    </row>
    <row r="25" spans="1:16" x14ac:dyDescent="0.2">
      <c r="A25" s="76" t="s">
        <v>143</v>
      </c>
      <c r="B25" s="274"/>
      <c r="C25" s="50"/>
      <c r="D25" s="35"/>
      <c r="E25" s="26"/>
      <c r="F25" s="26"/>
      <c r="G25" s="26"/>
      <c r="H25" s="26"/>
      <c r="I25" s="26"/>
      <c r="J25" s="26"/>
      <c r="K25" s="26"/>
      <c r="L25" s="26"/>
      <c r="M25" s="26"/>
      <c r="N25" s="26"/>
      <c r="O25" s="26"/>
      <c r="P25" s="37"/>
    </row>
    <row r="26" spans="1:16" x14ac:dyDescent="0.2">
      <c r="A26" s="44" t="s">
        <v>118</v>
      </c>
      <c r="B26" s="274"/>
      <c r="C26" s="50"/>
      <c r="D26" s="284">
        <v>600</v>
      </c>
      <c r="E26" s="26"/>
      <c r="F26" s="281">
        <v>150</v>
      </c>
      <c r="G26" s="26"/>
      <c r="H26" s="26"/>
      <c r="I26" s="26"/>
      <c r="J26" s="26"/>
      <c r="K26" s="26"/>
      <c r="L26" s="281">
        <v>969</v>
      </c>
      <c r="M26" s="26"/>
      <c r="N26" s="26"/>
      <c r="O26" s="26"/>
      <c r="P26" s="37"/>
    </row>
    <row r="27" spans="1:16" x14ac:dyDescent="0.2">
      <c r="A27" s="44" t="s">
        <v>119</v>
      </c>
      <c r="B27" s="274"/>
      <c r="C27" s="50"/>
      <c r="D27" s="284"/>
      <c r="E27" s="26"/>
      <c r="F27" s="281"/>
      <c r="G27" s="26"/>
      <c r="H27" s="26"/>
      <c r="I27" s="26"/>
      <c r="J27" s="26"/>
      <c r="K27" s="26"/>
      <c r="L27" s="281"/>
      <c r="M27" s="26"/>
      <c r="N27" s="26"/>
      <c r="O27" s="26"/>
      <c r="P27" s="37"/>
    </row>
    <row r="28" spans="1:16" x14ac:dyDescent="0.2">
      <c r="A28" s="44" t="s">
        <v>120</v>
      </c>
      <c r="B28" s="274"/>
      <c r="C28" s="50"/>
      <c r="D28" s="284"/>
      <c r="E28" s="26"/>
      <c r="F28" s="281"/>
      <c r="G28" s="26"/>
      <c r="H28" s="26"/>
      <c r="I28" s="26"/>
      <c r="J28" s="26"/>
      <c r="K28" s="26"/>
      <c r="L28" s="281"/>
      <c r="M28" s="26"/>
      <c r="N28" s="26"/>
      <c r="O28" s="26"/>
      <c r="P28" s="37"/>
    </row>
    <row r="29" spans="1:16" x14ac:dyDescent="0.2">
      <c r="A29" s="44" t="s">
        <v>121</v>
      </c>
      <c r="B29" s="274"/>
      <c r="C29" s="50"/>
      <c r="D29" s="284"/>
      <c r="E29" s="26"/>
      <c r="F29" s="281"/>
      <c r="G29" s="26"/>
      <c r="H29" s="26"/>
      <c r="I29" s="26"/>
      <c r="J29" s="26"/>
      <c r="K29" s="26"/>
      <c r="L29" s="281"/>
      <c r="M29" s="26"/>
      <c r="N29" s="26"/>
      <c r="O29" s="26"/>
      <c r="P29" s="37"/>
    </row>
    <row r="30" spans="1:16" x14ac:dyDescent="0.2">
      <c r="A30" s="44" t="s">
        <v>122</v>
      </c>
      <c r="B30" s="274"/>
      <c r="C30" s="50"/>
      <c r="D30" s="284"/>
      <c r="E30" s="26"/>
      <c r="F30" s="281"/>
      <c r="G30" s="26"/>
      <c r="H30" s="26"/>
      <c r="I30" s="26"/>
      <c r="J30" s="26"/>
      <c r="K30" s="26"/>
      <c r="L30" s="281"/>
      <c r="M30" s="26"/>
      <c r="N30" s="26"/>
      <c r="O30" s="26"/>
      <c r="P30" s="37"/>
    </row>
    <row r="31" spans="1:16" x14ac:dyDescent="0.2">
      <c r="A31" s="88" t="s">
        <v>170</v>
      </c>
      <c r="B31" s="274"/>
      <c r="C31" s="50"/>
      <c r="D31" s="250"/>
      <c r="E31" s="250"/>
      <c r="F31" s="250"/>
      <c r="G31" s="250"/>
      <c r="H31" s="250"/>
      <c r="I31" s="250"/>
      <c r="J31" s="250"/>
      <c r="K31" s="250"/>
      <c r="L31" s="250"/>
      <c r="M31" s="250"/>
      <c r="N31" s="250"/>
      <c r="O31" s="250"/>
      <c r="P31" s="37"/>
    </row>
    <row r="32" spans="1:16" x14ac:dyDescent="0.2">
      <c r="A32" s="44" t="s">
        <v>164</v>
      </c>
      <c r="B32" s="274"/>
      <c r="C32" s="50"/>
      <c r="D32" s="35"/>
      <c r="E32" s="26"/>
      <c r="F32" s="26"/>
      <c r="G32" s="26"/>
      <c r="H32" s="26"/>
      <c r="I32" s="26"/>
      <c r="J32" s="26"/>
      <c r="K32" s="26"/>
      <c r="L32" s="26">
        <v>700</v>
      </c>
      <c r="M32" s="26">
        <v>700</v>
      </c>
      <c r="N32" s="26">
        <v>500</v>
      </c>
      <c r="O32" s="26"/>
      <c r="P32" s="37"/>
    </row>
    <row r="33" spans="1:16" x14ac:dyDescent="0.2">
      <c r="A33" s="44" t="s">
        <v>127</v>
      </c>
      <c r="B33" s="274"/>
      <c r="C33" s="50"/>
      <c r="D33" s="35"/>
      <c r="E33" s="26" t="s">
        <v>84</v>
      </c>
      <c r="F33" s="45">
        <v>150</v>
      </c>
      <c r="G33" s="45">
        <v>150</v>
      </c>
      <c r="H33" s="45">
        <v>150</v>
      </c>
      <c r="I33" s="45">
        <v>150</v>
      </c>
      <c r="J33" s="45">
        <v>150</v>
      </c>
      <c r="K33" s="45">
        <v>150</v>
      </c>
      <c r="L33" s="269" t="s">
        <v>103</v>
      </c>
      <c r="M33" s="270"/>
      <c r="N33" s="271"/>
      <c r="O33" s="26"/>
      <c r="P33" s="37"/>
    </row>
    <row r="34" spans="1:16" x14ac:dyDescent="0.2">
      <c r="A34" s="44" t="s">
        <v>128</v>
      </c>
      <c r="B34" s="274"/>
      <c r="C34" s="50"/>
      <c r="D34" s="35"/>
      <c r="E34" s="26" t="s">
        <v>84</v>
      </c>
      <c r="F34" s="26"/>
      <c r="G34" s="26"/>
      <c r="H34" s="26"/>
      <c r="I34" s="26"/>
      <c r="J34" s="26"/>
      <c r="K34" s="26"/>
      <c r="L34" s="26">
        <v>500</v>
      </c>
      <c r="M34" s="26"/>
      <c r="N34" s="26"/>
      <c r="O34" s="36"/>
      <c r="P34" s="37"/>
    </row>
    <row r="35" spans="1:16" x14ac:dyDescent="0.2">
      <c r="A35" s="44" t="s">
        <v>129</v>
      </c>
      <c r="B35" s="274"/>
      <c r="C35" s="50"/>
      <c r="D35" s="46">
        <v>40</v>
      </c>
      <c r="E35" s="26">
        <v>40</v>
      </c>
      <c r="F35" s="26">
        <v>21</v>
      </c>
      <c r="G35" s="26"/>
      <c r="H35" s="26"/>
      <c r="I35" s="26"/>
      <c r="J35" s="26"/>
      <c r="K35" s="26"/>
      <c r="L35" s="26"/>
      <c r="M35" s="26"/>
      <c r="N35" s="26"/>
      <c r="O35" s="26">
        <v>65</v>
      </c>
      <c r="P35" s="37"/>
    </row>
    <row r="36" spans="1:16" x14ac:dyDescent="0.2">
      <c r="A36" s="44" t="s">
        <v>130</v>
      </c>
      <c r="B36" s="274"/>
      <c r="C36" s="50"/>
      <c r="D36" s="281" t="s">
        <v>103</v>
      </c>
      <c r="E36" s="281"/>
      <c r="F36" s="281"/>
      <c r="G36" s="281"/>
      <c r="H36" s="281"/>
      <c r="I36" s="281"/>
      <c r="J36" s="281"/>
      <c r="K36" s="281"/>
      <c r="L36" s="281" t="s">
        <v>103</v>
      </c>
      <c r="M36" s="281"/>
      <c r="N36" s="281"/>
      <c r="O36" s="26">
        <v>2200</v>
      </c>
      <c r="P36" s="37"/>
    </row>
    <row r="37" spans="1:16" x14ac:dyDescent="0.2">
      <c r="A37" s="44" t="s">
        <v>131</v>
      </c>
      <c r="B37" s="274"/>
      <c r="C37" s="50"/>
      <c r="D37" s="281"/>
      <c r="E37" s="281"/>
      <c r="F37" s="281"/>
      <c r="G37" s="281"/>
      <c r="H37" s="281"/>
      <c r="I37" s="281"/>
      <c r="J37" s="281"/>
      <c r="K37" s="281"/>
      <c r="L37" s="281"/>
      <c r="M37" s="281"/>
      <c r="N37" s="281"/>
      <c r="O37" s="26">
        <v>400</v>
      </c>
      <c r="P37" s="37"/>
    </row>
    <row r="38" spans="1:16" ht="17" thickBot="1" x14ac:dyDescent="0.25">
      <c r="A38" s="44" t="s">
        <v>132</v>
      </c>
      <c r="B38" s="283"/>
      <c r="C38" s="50"/>
      <c r="D38" s="251"/>
      <c r="E38" s="251"/>
      <c r="F38" s="251"/>
      <c r="G38" s="251"/>
      <c r="H38" s="251"/>
      <c r="I38" s="251"/>
      <c r="J38" s="251"/>
      <c r="K38" s="251"/>
      <c r="L38" s="251"/>
      <c r="M38" s="251"/>
      <c r="N38" s="251"/>
      <c r="O38" s="27">
        <v>1000</v>
      </c>
      <c r="P38" s="37"/>
    </row>
    <row r="39" spans="1:16" ht="17" thickBot="1" x14ac:dyDescent="0.25">
      <c r="A39" s="276" t="s">
        <v>78</v>
      </c>
      <c r="B39" s="277"/>
      <c r="C39" s="78">
        <f t="shared" ref="C39:O39" si="0">SUM(C7:C38)</f>
        <v>0</v>
      </c>
      <c r="D39" s="78">
        <f t="shared" si="0"/>
        <v>8465.7900000000009</v>
      </c>
      <c r="E39" s="78">
        <f t="shared" si="0"/>
        <v>40</v>
      </c>
      <c r="F39" s="78">
        <f t="shared" si="0"/>
        <v>2852</v>
      </c>
      <c r="G39" s="78">
        <f t="shared" si="0"/>
        <v>150</v>
      </c>
      <c r="H39" s="78">
        <f t="shared" si="0"/>
        <v>150</v>
      </c>
      <c r="I39" s="78">
        <f t="shared" si="0"/>
        <v>150</v>
      </c>
      <c r="J39" s="78">
        <f t="shared" si="0"/>
        <v>150</v>
      </c>
      <c r="K39" s="78">
        <f t="shared" si="0"/>
        <v>150</v>
      </c>
      <c r="L39" s="78">
        <f>SUM(L7:L38)</f>
        <v>6134.8</v>
      </c>
      <c r="M39" s="78">
        <f t="shared" si="0"/>
        <v>7047</v>
      </c>
      <c r="N39" s="78">
        <f t="shared" si="0"/>
        <v>700</v>
      </c>
      <c r="O39" s="78">
        <f t="shared" si="0"/>
        <v>3665</v>
      </c>
      <c r="P39" s="79">
        <f>SUM(D39:O39)</f>
        <v>29654.59</v>
      </c>
    </row>
    <row r="40" spans="1:16" ht="17" thickBot="1" x14ac:dyDescent="0.25">
      <c r="A40" s="49"/>
      <c r="B40" s="49"/>
      <c r="C40" s="49"/>
      <c r="D40" s="48"/>
      <c r="E40" s="48"/>
      <c r="F40" s="48"/>
      <c r="G40" s="48"/>
      <c r="H40" s="48"/>
      <c r="I40" s="48"/>
      <c r="J40" s="48"/>
      <c r="K40" s="48"/>
      <c r="L40" s="48"/>
      <c r="M40" s="48"/>
      <c r="N40" s="48"/>
      <c r="O40" s="48"/>
      <c r="P40" s="50"/>
    </row>
    <row r="41" spans="1:16" x14ac:dyDescent="0.2">
      <c r="A41" s="195" t="s">
        <v>166</v>
      </c>
      <c r="B41" s="273" t="s">
        <v>165</v>
      </c>
      <c r="C41" s="137"/>
      <c r="D41" s="133"/>
      <c r="E41" s="29"/>
      <c r="F41" s="29"/>
      <c r="G41" s="29"/>
      <c r="H41" s="29"/>
      <c r="I41" s="29"/>
      <c r="J41" s="29"/>
      <c r="K41" s="29"/>
      <c r="L41" s="29"/>
      <c r="M41" s="29"/>
      <c r="N41" s="29"/>
      <c r="O41" s="47"/>
      <c r="P41" s="51"/>
    </row>
    <row r="42" spans="1:16" x14ac:dyDescent="0.2">
      <c r="A42" s="44" t="s">
        <v>123</v>
      </c>
      <c r="B42" s="274"/>
      <c r="C42" s="136"/>
      <c r="D42" s="135">
        <v>1400</v>
      </c>
      <c r="E42" s="30">
        <f>+D42</f>
        <v>1400</v>
      </c>
      <c r="F42" s="26">
        <v>945</v>
      </c>
      <c r="G42" s="26"/>
      <c r="H42" s="26"/>
      <c r="I42" s="26"/>
      <c r="J42" s="26"/>
      <c r="K42" s="26"/>
      <c r="L42" s="26">
        <v>2500</v>
      </c>
      <c r="M42" s="26">
        <v>2500</v>
      </c>
      <c r="N42" s="26">
        <v>2500</v>
      </c>
      <c r="O42" s="40"/>
      <c r="P42" s="52"/>
    </row>
    <row r="43" spans="1:16" x14ac:dyDescent="0.2">
      <c r="A43" s="44" t="s">
        <v>124</v>
      </c>
      <c r="B43" s="274"/>
      <c r="C43" s="136"/>
      <c r="D43" s="135">
        <v>550</v>
      </c>
      <c r="E43" s="26" t="s">
        <v>84</v>
      </c>
      <c r="F43" s="26">
        <v>374</v>
      </c>
      <c r="G43" s="26"/>
      <c r="H43" s="26"/>
      <c r="I43" s="26"/>
      <c r="J43" s="26"/>
      <c r="K43" s="26"/>
      <c r="L43" s="26">
        <v>1000</v>
      </c>
      <c r="M43" s="26">
        <v>1000</v>
      </c>
      <c r="N43" s="26">
        <v>1000</v>
      </c>
      <c r="O43" s="40"/>
      <c r="P43" s="52"/>
    </row>
    <row r="44" spans="1:16" x14ac:dyDescent="0.2">
      <c r="A44" s="44" t="s">
        <v>125</v>
      </c>
      <c r="B44" s="274"/>
      <c r="C44" s="136"/>
      <c r="D44" s="135">
        <v>911</v>
      </c>
      <c r="E44" s="30"/>
      <c r="F44" s="26">
        <v>611</v>
      </c>
      <c r="G44" s="26"/>
      <c r="H44" s="26"/>
      <c r="I44" s="26"/>
      <c r="J44" s="26"/>
      <c r="K44" s="26"/>
      <c r="L44" s="30">
        <v>1500</v>
      </c>
      <c r="M44" s="30">
        <v>1500</v>
      </c>
      <c r="N44" s="30">
        <v>1500</v>
      </c>
      <c r="O44" s="40"/>
      <c r="P44" s="52"/>
    </row>
    <row r="45" spans="1:16" x14ac:dyDescent="0.2">
      <c r="A45" s="44" t="s">
        <v>126</v>
      </c>
      <c r="B45" s="274"/>
      <c r="C45" s="136"/>
      <c r="D45" s="35">
        <v>1200</v>
      </c>
      <c r="E45" s="35" t="s">
        <v>84</v>
      </c>
      <c r="F45" s="45">
        <v>450</v>
      </c>
      <c r="G45" s="45">
        <v>450</v>
      </c>
      <c r="H45" s="26" t="s">
        <v>84</v>
      </c>
      <c r="I45" s="26"/>
      <c r="J45" s="26"/>
      <c r="K45" s="26"/>
      <c r="L45" s="26">
        <v>1800</v>
      </c>
      <c r="M45" s="26">
        <v>1800</v>
      </c>
      <c r="N45" s="26">
        <v>1800</v>
      </c>
      <c r="O45" s="26"/>
      <c r="P45" s="52"/>
    </row>
    <row r="46" spans="1:16" ht="17" thickBot="1" x14ac:dyDescent="0.25">
      <c r="A46" s="196" t="s">
        <v>170</v>
      </c>
      <c r="B46" s="275"/>
      <c r="C46" s="138">
        <v>1294</v>
      </c>
      <c r="D46" s="42"/>
      <c r="E46" s="42"/>
      <c r="F46" s="80"/>
      <c r="G46" s="80"/>
      <c r="H46" s="27"/>
      <c r="I46" s="27"/>
      <c r="J46" s="27"/>
      <c r="K46" s="27"/>
      <c r="L46" s="27"/>
      <c r="M46" s="27"/>
      <c r="N46" s="27"/>
      <c r="O46" s="27"/>
      <c r="P46" s="81"/>
    </row>
    <row r="47" spans="1:16" ht="17" thickBot="1" x14ac:dyDescent="0.25">
      <c r="A47" s="276" t="s">
        <v>78</v>
      </c>
      <c r="B47" s="277"/>
      <c r="C47" s="79">
        <f>SUM(C42:C46)</f>
        <v>1294</v>
      </c>
      <c r="D47" s="79">
        <f t="shared" ref="D47:O47" si="1">SUM(D42:D46)</f>
        <v>4061</v>
      </c>
      <c r="E47" s="79">
        <f t="shared" si="1"/>
        <v>1400</v>
      </c>
      <c r="F47" s="79">
        <f t="shared" si="1"/>
        <v>2380</v>
      </c>
      <c r="G47" s="79">
        <f t="shared" si="1"/>
        <v>450</v>
      </c>
      <c r="H47" s="79">
        <f t="shared" si="1"/>
        <v>0</v>
      </c>
      <c r="I47" s="79">
        <f t="shared" si="1"/>
        <v>0</v>
      </c>
      <c r="J47" s="79">
        <f t="shared" si="1"/>
        <v>0</v>
      </c>
      <c r="K47" s="79">
        <f t="shared" si="1"/>
        <v>0</v>
      </c>
      <c r="L47" s="79">
        <f t="shared" si="1"/>
        <v>6800</v>
      </c>
      <c r="M47" s="79">
        <f t="shared" si="1"/>
        <v>6800</v>
      </c>
      <c r="N47" s="79">
        <f t="shared" si="1"/>
        <v>6800</v>
      </c>
      <c r="O47" s="79">
        <f t="shared" si="1"/>
        <v>0</v>
      </c>
      <c r="P47" s="197">
        <f>SUM(C47:O47)</f>
        <v>29985</v>
      </c>
    </row>
    <row r="49" spans="16:16" x14ac:dyDescent="0.2">
      <c r="P49" s="11"/>
    </row>
  </sheetData>
  <mergeCells count="30">
    <mergeCell ref="B41:B46"/>
    <mergeCell ref="A47:B47"/>
    <mergeCell ref="D31:O31"/>
    <mergeCell ref="L33:N33"/>
    <mergeCell ref="L13:N16"/>
    <mergeCell ref="F16:K17"/>
    <mergeCell ref="D18:O18"/>
    <mergeCell ref="F26:F30"/>
    <mergeCell ref="L26:L30"/>
    <mergeCell ref="B6:B38"/>
    <mergeCell ref="D36:K38"/>
    <mergeCell ref="L36:N38"/>
    <mergeCell ref="A39:B39"/>
    <mergeCell ref="D26:D30"/>
    <mergeCell ref="M19:M20"/>
    <mergeCell ref="L21:L23"/>
    <mergeCell ref="D22:D23"/>
    <mergeCell ref="E22:E23"/>
    <mergeCell ref="F22:K23"/>
    <mergeCell ref="P3:P5"/>
    <mergeCell ref="D6:O6"/>
    <mergeCell ref="N9:N12"/>
    <mergeCell ref="D3:E3"/>
    <mergeCell ref="F3:K3"/>
    <mergeCell ref="L3:N3"/>
    <mergeCell ref="F8:K8"/>
    <mergeCell ref="D9:D11"/>
    <mergeCell ref="F9:F11"/>
    <mergeCell ref="L9:L12"/>
    <mergeCell ref="M9:M12"/>
  </mergeCells>
  <printOptions horizontalCentered="1"/>
  <pageMargins left="0.5" right="0.5" top="0.75" bottom="0.5" header="0.3" footer="0.3"/>
  <pageSetup scale="70" orientation="portrait" r:id="rId1"/>
  <headerFooter>
    <oddHeader xml:space="preserve">&amp;C&amp;"Arial Bold,Bold"&amp;K000000ADDENDUM “A”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917F-62DF-3E4A-AEC8-9FE22B90E120}">
  <dimension ref="A1:I52"/>
  <sheetViews>
    <sheetView zoomScaleNormal="100" zoomScalePageLayoutView="92" workbookViewId="0">
      <selection activeCell="H33" sqref="H33"/>
    </sheetView>
  </sheetViews>
  <sheetFormatPr baseColWidth="10" defaultColWidth="10.7109375" defaultRowHeight="13" x14ac:dyDescent="0.15"/>
  <cols>
    <col min="1" max="1" width="8" style="170" customWidth="1"/>
    <col min="2" max="2" width="31.5703125" style="72" customWidth="1"/>
    <col min="3" max="3" width="10" style="72" customWidth="1"/>
    <col min="4" max="4" width="7.28515625" style="72" customWidth="1"/>
    <col min="5" max="5" width="4" style="73" customWidth="1"/>
    <col min="6" max="6" width="6.42578125" style="72" customWidth="1"/>
    <col min="7" max="7" width="2" style="72" customWidth="1"/>
    <col min="8" max="16384" width="10.7109375" style="72"/>
  </cols>
  <sheetData>
    <row r="1" spans="1:9" s="53" customFormat="1" ht="18" customHeight="1" thickBot="1" x14ac:dyDescent="0.25">
      <c r="A1" s="285" t="s">
        <v>172</v>
      </c>
      <c r="B1" s="286"/>
      <c r="C1" s="286"/>
      <c r="D1" s="286"/>
      <c r="E1" s="286"/>
      <c r="F1" s="287"/>
    </row>
    <row r="2" spans="1:9" s="53" customFormat="1" ht="14" x14ac:dyDescent="0.2">
      <c r="A2" s="288" t="s">
        <v>133</v>
      </c>
      <c r="B2" s="100" t="s">
        <v>117</v>
      </c>
      <c r="C2" s="101">
        <v>615163</v>
      </c>
      <c r="D2" s="101">
        <v>86</v>
      </c>
      <c r="E2" s="103">
        <v>1</v>
      </c>
      <c r="F2" s="105">
        <f>+E2*D2</f>
        <v>86</v>
      </c>
      <c r="G2" s="54"/>
    </row>
    <row r="3" spans="1:9" s="53" customFormat="1" ht="16" customHeight="1" x14ac:dyDescent="0.2">
      <c r="A3" s="289"/>
      <c r="B3" s="94" t="s">
        <v>134</v>
      </c>
      <c r="C3" s="95" t="s">
        <v>135</v>
      </c>
      <c r="D3" s="95">
        <v>21.75</v>
      </c>
      <c r="E3" s="89">
        <v>1</v>
      </c>
      <c r="F3" s="104">
        <f>+E3*D3</f>
        <v>21.75</v>
      </c>
      <c r="G3" s="54"/>
    </row>
    <row r="4" spans="1:9" s="53" customFormat="1" ht="16" customHeight="1" x14ac:dyDescent="0.2">
      <c r="A4" s="289"/>
      <c r="B4" s="94" t="s">
        <v>136</v>
      </c>
      <c r="C4" s="95">
        <v>615162</v>
      </c>
      <c r="D4" s="95">
        <v>139.94999999999999</v>
      </c>
      <c r="E4" s="89">
        <v>1</v>
      </c>
      <c r="F4" s="104">
        <f t="shared" ref="F4:F8" si="0">+E4*D4</f>
        <v>139.94999999999999</v>
      </c>
      <c r="G4" s="54"/>
    </row>
    <row r="5" spans="1:9" s="53" customFormat="1" ht="16" customHeight="1" x14ac:dyDescent="0.2">
      <c r="A5" s="289"/>
      <c r="B5" s="94" t="s">
        <v>137</v>
      </c>
      <c r="C5" s="95">
        <v>615161</v>
      </c>
      <c r="D5" s="95">
        <v>222.95</v>
      </c>
      <c r="E5" s="89">
        <v>2</v>
      </c>
      <c r="F5" s="104">
        <f t="shared" si="0"/>
        <v>445.9</v>
      </c>
      <c r="G5" s="54"/>
    </row>
    <row r="6" spans="1:9" s="53" customFormat="1" ht="16" customHeight="1" x14ac:dyDescent="0.2">
      <c r="A6" s="289"/>
      <c r="B6" s="94" t="s">
        <v>138</v>
      </c>
      <c r="C6" s="95">
        <v>615160</v>
      </c>
      <c r="D6" s="95">
        <v>222.95</v>
      </c>
      <c r="E6" s="89">
        <v>2</v>
      </c>
      <c r="F6" s="104">
        <f t="shared" si="0"/>
        <v>445.9</v>
      </c>
      <c r="G6" s="54"/>
    </row>
    <row r="7" spans="1:9" s="53" customFormat="1" ht="16" customHeight="1" x14ac:dyDescent="0.2">
      <c r="A7" s="289"/>
      <c r="B7" s="94" t="s">
        <v>139</v>
      </c>
      <c r="C7" s="95" t="s">
        <v>140</v>
      </c>
      <c r="D7" s="95">
        <v>152.94999999999999</v>
      </c>
      <c r="E7" s="89">
        <v>3</v>
      </c>
      <c r="F7" s="104">
        <f t="shared" si="0"/>
        <v>458.84999999999997</v>
      </c>
      <c r="G7" s="54"/>
      <c r="H7" s="55"/>
      <c r="I7" s="55"/>
    </row>
    <row r="8" spans="1:9" s="53" customFormat="1" ht="16" customHeight="1" x14ac:dyDescent="0.2">
      <c r="A8" s="289"/>
      <c r="B8" s="97" t="s">
        <v>141</v>
      </c>
      <c r="C8" s="98" t="s">
        <v>142</v>
      </c>
      <c r="D8" s="98">
        <v>53.49</v>
      </c>
      <c r="E8" s="111">
        <v>2</v>
      </c>
      <c r="F8" s="104">
        <f t="shared" si="0"/>
        <v>106.98</v>
      </c>
      <c r="G8" s="54"/>
      <c r="H8" s="55"/>
      <c r="I8" s="55"/>
    </row>
    <row r="9" spans="1:9" s="53" customFormat="1" ht="17" customHeight="1" thickBot="1" x14ac:dyDescent="0.25">
      <c r="A9" s="290"/>
      <c r="B9" s="90" t="s">
        <v>78</v>
      </c>
      <c r="C9" s="91"/>
      <c r="D9" s="91"/>
      <c r="E9" s="92"/>
      <c r="F9" s="169">
        <f>SUM(F2:F8)</f>
        <v>1705.33</v>
      </c>
      <c r="G9" s="54"/>
      <c r="H9" s="55"/>
      <c r="I9" s="55"/>
    </row>
    <row r="10" spans="1:9" s="53" customFormat="1" ht="14" x14ac:dyDescent="0.2">
      <c r="A10" s="291" t="s">
        <v>143</v>
      </c>
      <c r="B10" s="100" t="s">
        <v>144</v>
      </c>
      <c r="C10" s="101">
        <v>615010</v>
      </c>
      <c r="D10" s="112">
        <v>1.5</v>
      </c>
      <c r="E10" s="99">
        <v>1</v>
      </c>
      <c r="F10" s="105">
        <f t="shared" ref="F10:F19" si="1">+E10*D10</f>
        <v>1.5</v>
      </c>
      <c r="G10" s="54"/>
      <c r="H10" s="55"/>
      <c r="I10" s="55"/>
    </row>
    <row r="11" spans="1:9" s="53" customFormat="1" ht="16" customHeight="1" x14ac:dyDescent="0.2">
      <c r="A11" s="292"/>
      <c r="B11" s="94" t="s">
        <v>145</v>
      </c>
      <c r="C11" s="95">
        <v>615173</v>
      </c>
      <c r="D11" s="95">
        <v>60</v>
      </c>
      <c r="E11" s="93">
        <v>1</v>
      </c>
      <c r="F11" s="104">
        <f t="shared" si="1"/>
        <v>60</v>
      </c>
      <c r="G11" s="54"/>
      <c r="H11" s="55"/>
      <c r="I11" s="55"/>
    </row>
    <row r="12" spans="1:9" s="53" customFormat="1" ht="16" customHeight="1" x14ac:dyDescent="0.2">
      <c r="A12" s="292"/>
      <c r="B12" s="94" t="s">
        <v>146</v>
      </c>
      <c r="C12" s="95">
        <v>615172</v>
      </c>
      <c r="D12" s="95">
        <v>187</v>
      </c>
      <c r="E12" s="93">
        <v>1</v>
      </c>
      <c r="F12" s="104">
        <f t="shared" si="1"/>
        <v>187</v>
      </c>
      <c r="G12" s="54"/>
      <c r="H12" s="56"/>
      <c r="I12" s="56"/>
    </row>
    <row r="13" spans="1:9" s="53" customFormat="1" ht="16" customHeight="1" x14ac:dyDescent="0.2">
      <c r="A13" s="292"/>
      <c r="B13" s="94" t="s">
        <v>147</v>
      </c>
      <c r="C13" s="95">
        <v>615016</v>
      </c>
      <c r="D13" s="95">
        <v>40</v>
      </c>
      <c r="E13" s="93">
        <v>1</v>
      </c>
      <c r="F13" s="104">
        <f t="shared" si="1"/>
        <v>40</v>
      </c>
      <c r="G13" s="54"/>
    </row>
    <row r="14" spans="1:9" s="53" customFormat="1" ht="16" customHeight="1" x14ac:dyDescent="0.2">
      <c r="A14" s="292"/>
      <c r="B14" s="94" t="s">
        <v>148</v>
      </c>
      <c r="C14" s="95">
        <v>615169</v>
      </c>
      <c r="D14" s="95">
        <v>210.49</v>
      </c>
      <c r="E14" s="93">
        <v>1</v>
      </c>
      <c r="F14" s="104">
        <f t="shared" si="1"/>
        <v>210.49</v>
      </c>
      <c r="G14" s="54"/>
    </row>
    <row r="15" spans="1:9" s="53" customFormat="1" ht="16" customHeight="1" x14ac:dyDescent="0.2">
      <c r="A15" s="292"/>
      <c r="B15" s="94" t="s">
        <v>149</v>
      </c>
      <c r="C15" s="95">
        <v>615020</v>
      </c>
      <c r="D15" s="95">
        <v>60</v>
      </c>
      <c r="E15" s="93">
        <v>1</v>
      </c>
      <c r="F15" s="104">
        <f t="shared" si="1"/>
        <v>60</v>
      </c>
      <c r="G15" s="54"/>
    </row>
    <row r="16" spans="1:9" s="53" customFormat="1" ht="16" customHeight="1" x14ac:dyDescent="0.2">
      <c r="A16" s="292"/>
      <c r="B16" s="94" t="s">
        <v>150</v>
      </c>
      <c r="C16" s="95">
        <v>615171</v>
      </c>
      <c r="D16" s="95">
        <v>153</v>
      </c>
      <c r="E16" s="93">
        <v>1</v>
      </c>
      <c r="F16" s="104">
        <f t="shared" si="1"/>
        <v>153</v>
      </c>
      <c r="G16" s="54"/>
    </row>
    <row r="17" spans="1:7" s="53" customFormat="1" ht="16" customHeight="1" x14ac:dyDescent="0.2">
      <c r="A17" s="292"/>
      <c r="B17" s="94" t="s">
        <v>151</v>
      </c>
      <c r="C17" s="95">
        <v>615174</v>
      </c>
      <c r="D17" s="95">
        <v>87.95</v>
      </c>
      <c r="E17" s="93">
        <v>2</v>
      </c>
      <c r="F17" s="104">
        <f t="shared" si="1"/>
        <v>175.9</v>
      </c>
      <c r="G17" s="54"/>
    </row>
    <row r="18" spans="1:7" s="53" customFormat="1" ht="16" customHeight="1" x14ac:dyDescent="0.2">
      <c r="A18" s="292"/>
      <c r="B18" s="94" t="s">
        <v>152</v>
      </c>
      <c r="C18" s="95">
        <v>615175</v>
      </c>
      <c r="D18" s="95">
        <v>74</v>
      </c>
      <c r="E18" s="93">
        <v>1</v>
      </c>
      <c r="F18" s="104">
        <f t="shared" si="1"/>
        <v>74</v>
      </c>
      <c r="G18" s="54"/>
    </row>
    <row r="19" spans="1:7" s="53" customFormat="1" ht="16" customHeight="1" x14ac:dyDescent="0.2">
      <c r="A19" s="292"/>
      <c r="B19" s="94" t="s">
        <v>153</v>
      </c>
      <c r="C19" s="95">
        <v>615011</v>
      </c>
      <c r="D19" s="95">
        <v>7.5</v>
      </c>
      <c r="E19" s="93">
        <v>1</v>
      </c>
      <c r="F19" s="104">
        <f t="shared" si="1"/>
        <v>7.5</v>
      </c>
      <c r="G19" s="54"/>
    </row>
    <row r="20" spans="1:7" s="53" customFormat="1" ht="17" customHeight="1" thickBot="1" x14ac:dyDescent="0.25">
      <c r="A20" s="293"/>
      <c r="B20" s="113" t="s">
        <v>78</v>
      </c>
      <c r="C20" s="114"/>
      <c r="D20" s="114"/>
      <c r="E20" s="92"/>
      <c r="F20" s="169">
        <f>SUM(F10:F19)</f>
        <v>969.39</v>
      </c>
      <c r="G20" s="54"/>
    </row>
    <row r="21" spans="1:7" s="57" customFormat="1" ht="14" x14ac:dyDescent="0.2">
      <c r="A21" s="291" t="s">
        <v>154</v>
      </c>
      <c r="B21" s="100" t="s">
        <v>155</v>
      </c>
      <c r="C21" s="101">
        <v>610206</v>
      </c>
      <c r="D21" s="102"/>
      <c r="E21" s="103">
        <v>1</v>
      </c>
      <c r="F21" s="106">
        <v>1</v>
      </c>
      <c r="G21" s="115"/>
    </row>
    <row r="22" spans="1:7" s="53" customFormat="1" ht="16" customHeight="1" x14ac:dyDescent="0.2">
      <c r="A22" s="292"/>
      <c r="B22" s="94" t="s">
        <v>154</v>
      </c>
      <c r="C22" s="95">
        <v>615310</v>
      </c>
      <c r="D22" s="96"/>
      <c r="E22" s="89">
        <v>1</v>
      </c>
      <c r="F22" s="107">
        <v>1385</v>
      </c>
      <c r="G22" s="54"/>
    </row>
    <row r="23" spans="1:7" s="53" customFormat="1" ht="14" x14ac:dyDescent="0.2">
      <c r="A23" s="292"/>
      <c r="B23" s="94" t="s">
        <v>156</v>
      </c>
      <c r="C23" s="95">
        <v>615301</v>
      </c>
      <c r="D23" s="96"/>
      <c r="E23" s="89">
        <v>1</v>
      </c>
      <c r="F23" s="107">
        <v>29.95</v>
      </c>
      <c r="G23" s="54"/>
    </row>
    <row r="24" spans="1:7" s="53" customFormat="1" ht="16" customHeight="1" x14ac:dyDescent="0.2">
      <c r="A24" s="292"/>
      <c r="B24" s="94" t="s">
        <v>157</v>
      </c>
      <c r="C24" s="95">
        <v>615300</v>
      </c>
      <c r="D24" s="96"/>
      <c r="E24" s="89">
        <v>1</v>
      </c>
      <c r="F24" s="107">
        <v>18.95</v>
      </c>
      <c r="G24" s="54"/>
    </row>
    <row r="25" spans="1:7" s="53" customFormat="1" ht="16" customHeight="1" x14ac:dyDescent="0.2">
      <c r="A25" s="292"/>
      <c r="B25" s="94" t="s">
        <v>158</v>
      </c>
      <c r="C25" s="95">
        <v>615295</v>
      </c>
      <c r="D25" s="96"/>
      <c r="E25" s="89">
        <v>1</v>
      </c>
      <c r="F25" s="107">
        <v>140</v>
      </c>
      <c r="G25" s="54"/>
    </row>
    <row r="26" spans="1:7" s="53" customFormat="1" ht="16" customHeight="1" x14ac:dyDescent="0.2">
      <c r="A26" s="292"/>
      <c r="B26" s="94" t="s">
        <v>159</v>
      </c>
      <c r="C26" s="95">
        <v>615305</v>
      </c>
      <c r="D26" s="96"/>
      <c r="E26" s="89">
        <v>1</v>
      </c>
      <c r="F26" s="107">
        <v>11</v>
      </c>
    </row>
    <row r="27" spans="1:7" s="53" customFormat="1" ht="16" customHeight="1" x14ac:dyDescent="0.2">
      <c r="A27" s="292"/>
      <c r="B27" s="97" t="s">
        <v>160</v>
      </c>
      <c r="C27" s="98">
        <v>615299</v>
      </c>
      <c r="D27" s="96"/>
      <c r="E27" s="89">
        <v>1</v>
      </c>
      <c r="F27" s="108">
        <v>21.95</v>
      </c>
      <c r="G27" s="54"/>
    </row>
    <row r="28" spans="1:7" s="53" customFormat="1" ht="17" customHeight="1" thickBot="1" x14ac:dyDescent="0.25">
      <c r="A28" s="293"/>
      <c r="B28" s="82" t="s">
        <v>78</v>
      </c>
      <c r="C28" s="83"/>
      <c r="D28" s="83"/>
      <c r="E28" s="83"/>
      <c r="F28" s="84">
        <f>SUM(F21:F27)</f>
        <v>1607.8500000000001</v>
      </c>
      <c r="G28" s="188" t="s">
        <v>84</v>
      </c>
    </row>
    <row r="29" spans="1:7" s="62" customFormat="1" ht="14" x14ac:dyDescent="0.2">
      <c r="A29" s="294" t="s">
        <v>105</v>
      </c>
      <c r="B29" s="58" t="s">
        <v>105</v>
      </c>
      <c r="C29" s="59">
        <v>615240</v>
      </c>
      <c r="D29" s="58"/>
      <c r="E29" s="74">
        <v>1</v>
      </c>
      <c r="F29" s="60">
        <v>241.5</v>
      </c>
      <c r="G29" s="61"/>
    </row>
    <row r="30" spans="1:7" s="67" customFormat="1" ht="14" customHeight="1" x14ac:dyDescent="0.2">
      <c r="A30" s="295"/>
      <c r="B30" s="109" t="s">
        <v>161</v>
      </c>
      <c r="C30" s="110" t="s">
        <v>162</v>
      </c>
      <c r="D30" s="63"/>
      <c r="E30" s="64">
        <v>1</v>
      </c>
      <c r="F30" s="65">
        <v>118.95</v>
      </c>
      <c r="G30" s="66"/>
    </row>
    <row r="31" spans="1:7" s="64" customFormat="1" ht="16" customHeight="1" x14ac:dyDescent="0.2">
      <c r="A31" s="295"/>
      <c r="B31" s="68" t="s">
        <v>163</v>
      </c>
      <c r="C31" s="69">
        <v>615245</v>
      </c>
      <c r="D31" s="70"/>
      <c r="E31" s="75">
        <v>1</v>
      </c>
      <c r="F31" s="71">
        <v>92.5</v>
      </c>
      <c r="G31" s="54"/>
    </row>
    <row r="32" spans="1:7" s="67" customFormat="1" ht="17" customHeight="1" thickBot="1" x14ac:dyDescent="0.25">
      <c r="A32" s="296"/>
      <c r="B32" s="85" t="s">
        <v>78</v>
      </c>
      <c r="C32" s="86"/>
      <c r="D32" s="86"/>
      <c r="E32" s="86"/>
      <c r="F32" s="87">
        <f>SUM(F29:F31)</f>
        <v>452.95</v>
      </c>
      <c r="G32" s="188" t="s">
        <v>84</v>
      </c>
    </row>
    <row r="33" spans="1:6" x14ac:dyDescent="0.15">
      <c r="A33" s="72"/>
      <c r="E33" s="72"/>
    </row>
    <row r="34" spans="1:6" x14ac:dyDescent="0.15">
      <c r="A34" s="72"/>
      <c r="E34" s="72"/>
    </row>
    <row r="35" spans="1:6" x14ac:dyDescent="0.15">
      <c r="A35" s="72"/>
      <c r="E35" s="72"/>
    </row>
    <row r="36" spans="1:6" x14ac:dyDescent="0.15">
      <c r="A36" s="72"/>
      <c r="E36" s="72"/>
    </row>
    <row r="37" spans="1:6" x14ac:dyDescent="0.15">
      <c r="A37" s="72"/>
      <c r="E37" s="72"/>
    </row>
    <row r="38" spans="1:6" x14ac:dyDescent="0.15">
      <c r="A38" s="72"/>
      <c r="E38" s="72"/>
    </row>
    <row r="39" spans="1:6" x14ac:dyDescent="0.15">
      <c r="A39" s="72"/>
      <c r="E39" s="72"/>
    </row>
    <row r="40" spans="1:6" x14ac:dyDescent="0.15">
      <c r="A40" s="72"/>
      <c r="E40" s="72"/>
    </row>
    <row r="41" spans="1:6" x14ac:dyDescent="0.15">
      <c r="A41" s="72"/>
      <c r="E41" s="72"/>
    </row>
    <row r="42" spans="1:6" x14ac:dyDescent="0.15">
      <c r="A42" s="72"/>
      <c r="E42" s="72"/>
    </row>
    <row r="43" spans="1:6" x14ac:dyDescent="0.15">
      <c r="A43" s="72"/>
      <c r="E43" s="72"/>
    </row>
    <row r="44" spans="1:6" x14ac:dyDescent="0.15">
      <c r="A44" s="72"/>
      <c r="E44" s="72"/>
    </row>
    <row r="45" spans="1:6" x14ac:dyDescent="0.15">
      <c r="A45" s="72"/>
      <c r="E45" s="72"/>
    </row>
    <row r="46" spans="1:6" x14ac:dyDescent="0.15">
      <c r="A46" s="72"/>
      <c r="E46" s="72"/>
    </row>
    <row r="47" spans="1:6" x14ac:dyDescent="0.15">
      <c r="A47" s="72"/>
      <c r="E47" s="72"/>
    </row>
    <row r="48" spans="1:6" ht="16" x14ac:dyDescent="0.2">
      <c r="A48" s="171"/>
      <c r="B48"/>
      <c r="C48"/>
      <c r="D48"/>
      <c r="E48"/>
      <c r="F48"/>
    </row>
    <row r="52" spans="2:2" x14ac:dyDescent="0.15">
      <c r="B52" s="72" t="s">
        <v>84</v>
      </c>
    </row>
  </sheetData>
  <mergeCells count="5">
    <mergeCell ref="A1:F1"/>
    <mergeCell ref="A2:A9"/>
    <mergeCell ref="A10:A20"/>
    <mergeCell ref="A21:A28"/>
    <mergeCell ref="A29:A32"/>
  </mergeCells>
  <printOptions horizontalCentered="1" verticalCentered="1"/>
  <pageMargins left="0.5" right="0.5" top="0.71875" bottom="0.5" header="0.3" footer="0.3"/>
  <pageSetup scale="90" orientation="landscape" r:id="rId1"/>
  <headerFooter>
    <oddHeader xml:space="preserve">&amp;C&amp;"Arial,Bold"ADDENDUM "B"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053123</vt:lpstr>
      <vt:lpstr>053124</vt:lpstr>
      <vt:lpstr>Income</vt:lpstr>
      <vt:lpstr>Boat Operations</vt:lpstr>
      <vt:lpstr>Gen&amp;Admin</vt:lpstr>
      <vt:lpstr>ADDENDUM A</vt:lpstr>
      <vt:lpstr>ADDENDUM B</vt:lpstr>
      <vt:lpstr>'053124'!Print_Area</vt:lpstr>
      <vt:lpstr>'ADDENDUM A'!Print_Area</vt:lpstr>
      <vt:lpstr>'ADDENDUM B'!Print_Area</vt:lpstr>
      <vt:lpstr>'Boat Operations'!Print_Area</vt:lpstr>
      <vt:lpstr>Income!Print_Area</vt:lpstr>
      <vt:lpstr>'053123'!Print_Titles</vt:lpstr>
      <vt:lpstr>'053124'!Print_Titles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DorferDude</dc:creator>
  <cp:lastModifiedBy>Magnus Liljedahl</cp:lastModifiedBy>
  <cp:lastPrinted>2023-10-10T14:30:26Z</cp:lastPrinted>
  <dcterms:created xsi:type="dcterms:W3CDTF">2023-08-17T04:24:30Z</dcterms:created>
  <dcterms:modified xsi:type="dcterms:W3CDTF">2023-10-14T16:15:32Z</dcterms:modified>
</cp:coreProperties>
</file>